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Annual Meetings\Annual Meeting Jan 21 2024\"/>
    </mc:Choice>
  </mc:AlternateContent>
  <xr:revisionPtr revIDLastSave="0" documentId="8_{BD8530CB-431E-4F28-BE6D-63DD6321F6BB}" xr6:coauthVersionLast="47" xr6:coauthVersionMax="47" xr10:uidLastSave="{00000000-0000-0000-0000-000000000000}"/>
  <bookViews>
    <workbookView xWindow="1152" yWindow="1152" windowWidth="17280" windowHeight="11052" xr2:uid="{00000000-000D-0000-FFFF-FFFF00000000}"/>
  </bookViews>
  <sheets>
    <sheet name="2023" sheetId="1" r:id="rId1"/>
    <sheet name="Total Expenses" sheetId="2" state="hidden" r:id="rId2"/>
  </sheets>
  <definedNames>
    <definedName name="_xlnm.Print_Area" localSheetId="0">'2023'!$A$1:$P$243</definedName>
    <definedName name="QBCANSUPPORTUPDATE" localSheetId="0">FALSE</definedName>
    <definedName name="QBCOMPANYFILENAME" localSheetId="0">"C:\Users\Public\Documents\Intuit\QuickBooks\Company Files\Quickbooks New\payroll June3.qbw"</definedName>
    <definedName name="QBENDDATE" localSheetId="0">20171231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"c9b33ded3d814d61b180f7dc9b9bef2a"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7</definedName>
    <definedName name="QBSTARTDATE" localSheetId="0">20170101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/9uXMGqtGGXqUXDARqPX+xLNtfygo4+agnYhxPX8k10="/>
    </ext>
  </extLst>
</workbook>
</file>

<file path=xl/calcChain.xml><?xml version="1.0" encoding="utf-8"?>
<calcChain xmlns="http://schemas.openxmlformats.org/spreadsheetml/2006/main">
  <c r="L20" i="1" l="1"/>
  <c r="J20" i="1"/>
  <c r="O168" i="1"/>
  <c r="C7" i="2"/>
  <c r="C6" i="2"/>
  <c r="C5" i="2"/>
  <c r="C4" i="2"/>
  <c r="C3" i="2"/>
  <c r="C2" i="2"/>
  <c r="O239" i="1"/>
  <c r="N239" i="1"/>
  <c r="L239" i="1"/>
  <c r="J239" i="1"/>
  <c r="H239" i="1"/>
  <c r="O207" i="1"/>
  <c r="N207" i="1"/>
  <c r="L207" i="1"/>
  <c r="J207" i="1"/>
  <c r="H207" i="1"/>
  <c r="H240" i="1" s="1"/>
  <c r="N168" i="1"/>
  <c r="L168" i="1"/>
  <c r="J168" i="1"/>
  <c r="H168" i="1"/>
  <c r="O156" i="1"/>
  <c r="N156" i="1"/>
  <c r="L156" i="1"/>
  <c r="L169" i="1" s="1"/>
  <c r="J156" i="1"/>
  <c r="H156" i="1"/>
  <c r="L149" i="1"/>
  <c r="J149" i="1"/>
  <c r="H149" i="1"/>
  <c r="O148" i="1"/>
  <c r="N147" i="1"/>
  <c r="N149" i="1" s="1"/>
  <c r="O146" i="1"/>
  <c r="L144" i="1"/>
  <c r="J144" i="1"/>
  <c r="H144" i="1"/>
  <c r="O143" i="1"/>
  <c r="N143" i="1"/>
  <c r="N144" i="1" s="1"/>
  <c r="O141" i="1"/>
  <c r="O140" i="1"/>
  <c r="L138" i="1"/>
  <c r="J138" i="1"/>
  <c r="H138" i="1"/>
  <c r="N137" i="1"/>
  <c r="O136" i="1"/>
  <c r="N136" i="1"/>
  <c r="O135" i="1"/>
  <c r="N135" i="1"/>
  <c r="O131" i="1"/>
  <c r="L131" i="1"/>
  <c r="J131" i="1"/>
  <c r="H131" i="1"/>
  <c r="N130" i="1"/>
  <c r="N131" i="1" s="1"/>
  <c r="O127" i="1"/>
  <c r="N127" i="1"/>
  <c r="N121" i="1" s="1"/>
  <c r="N122" i="1" s="1"/>
  <c r="L127" i="1"/>
  <c r="J127" i="1"/>
  <c r="H127" i="1"/>
  <c r="L122" i="1"/>
  <c r="J122" i="1"/>
  <c r="O121" i="1"/>
  <c r="O122" i="1" s="1"/>
  <c r="H121" i="1"/>
  <c r="H122" i="1" s="1"/>
  <c r="O115" i="1"/>
  <c r="N115" i="1"/>
  <c r="L115" i="1"/>
  <c r="J115" i="1"/>
  <c r="H115" i="1"/>
  <c r="O109" i="1"/>
  <c r="N109" i="1"/>
  <c r="L109" i="1"/>
  <c r="J109" i="1"/>
  <c r="H109" i="1"/>
  <c r="O105" i="1"/>
  <c r="N105" i="1"/>
  <c r="L105" i="1"/>
  <c r="J105" i="1"/>
  <c r="H105" i="1"/>
  <c r="N96" i="1"/>
  <c r="L96" i="1"/>
  <c r="J96" i="1"/>
  <c r="H96" i="1"/>
  <c r="O88" i="1"/>
  <c r="O96" i="1" s="1"/>
  <c r="O84" i="1"/>
  <c r="N84" i="1"/>
  <c r="L84" i="1"/>
  <c r="J84" i="1"/>
  <c r="H84" i="1"/>
  <c r="O74" i="1"/>
  <c r="N74" i="1"/>
  <c r="J74" i="1"/>
  <c r="H74" i="1"/>
  <c r="L69" i="1"/>
  <c r="L74" i="1" s="1"/>
  <c r="O62" i="1"/>
  <c r="N62" i="1"/>
  <c r="J62" i="1"/>
  <c r="H62" i="1"/>
  <c r="L61" i="1"/>
  <c r="L62" i="1" s="1"/>
  <c r="O55" i="1"/>
  <c r="N55" i="1"/>
  <c r="N56" i="1" s="1"/>
  <c r="L55" i="1"/>
  <c r="L56" i="1" s="1"/>
  <c r="J55" i="1"/>
  <c r="J56" i="1" s="1"/>
  <c r="H55" i="1"/>
  <c r="H56" i="1" s="1"/>
  <c r="B2" i="2" s="1"/>
  <c r="O49" i="1"/>
  <c r="O42" i="1"/>
  <c r="O28" i="1"/>
  <c r="N28" i="1"/>
  <c r="N31" i="1" s="1"/>
  <c r="N32" i="1" s="1"/>
  <c r="L28" i="1"/>
  <c r="J28" i="1"/>
  <c r="H28" i="1"/>
  <c r="O22" i="1"/>
  <c r="N22" i="1"/>
  <c r="L22" i="1"/>
  <c r="J22" i="1"/>
  <c r="H22" i="1"/>
  <c r="L19" i="1"/>
  <c r="L31" i="1" s="1"/>
  <c r="L32" i="1" s="1"/>
  <c r="J19" i="1"/>
  <c r="H19" i="1"/>
  <c r="O17" i="1"/>
  <c r="O19" i="1" s="1"/>
  <c r="N169" i="1" l="1"/>
  <c r="L150" i="1"/>
  <c r="O149" i="1"/>
  <c r="L240" i="1"/>
  <c r="J31" i="1"/>
  <c r="J32" i="1" s="1"/>
  <c r="H117" i="1"/>
  <c r="B4" i="2" s="1"/>
  <c r="J132" i="1"/>
  <c r="L97" i="1"/>
  <c r="N117" i="1"/>
  <c r="L132" i="1"/>
  <c r="H150" i="1"/>
  <c r="B6" i="2" s="1"/>
  <c r="J150" i="1"/>
  <c r="N97" i="1"/>
  <c r="O117" i="1"/>
  <c r="H169" i="1"/>
  <c r="B7" i="2" s="1"/>
  <c r="J117" i="1"/>
  <c r="O240" i="1"/>
  <c r="L117" i="1"/>
  <c r="N138" i="1"/>
  <c r="O144" i="1"/>
  <c r="O138" i="1"/>
  <c r="H31" i="1"/>
  <c r="H32" i="1" s="1"/>
  <c r="O31" i="1"/>
  <c r="O32" i="1" s="1"/>
  <c r="O132" i="1"/>
  <c r="J169" i="1"/>
  <c r="H132" i="1"/>
  <c r="B5" i="2" s="1"/>
  <c r="N240" i="1"/>
  <c r="J240" i="1"/>
  <c r="O47" i="1"/>
  <c r="O56" i="1" s="1"/>
  <c r="O169" i="1"/>
  <c r="H97" i="1"/>
  <c r="B3" i="2" s="1"/>
  <c r="J97" i="1"/>
  <c r="N132" i="1"/>
  <c r="O97" i="1"/>
  <c r="N150" i="1"/>
  <c r="L170" i="1" l="1"/>
  <c r="L171" i="1" s="1"/>
  <c r="L242" i="1" s="1"/>
  <c r="O150" i="1"/>
  <c r="O170" i="1" s="1"/>
  <c r="O171" i="1" s="1"/>
  <c r="N170" i="1"/>
  <c r="N171" i="1" s="1"/>
  <c r="N242" i="1" s="1"/>
  <c r="J170" i="1"/>
  <c r="J171" i="1" s="1"/>
  <c r="J242" i="1" s="1"/>
  <c r="H170" i="1"/>
  <c r="H171" i="1" s="1"/>
  <c r="H242" i="1" s="1"/>
  <c r="O1" i="1" l="1"/>
  <c r="O242" i="1"/>
</calcChain>
</file>

<file path=xl/sharedStrings.xml><?xml version="1.0" encoding="utf-8"?>
<sst xmlns="http://schemas.openxmlformats.org/spreadsheetml/2006/main" count="533" uniqueCount="380">
  <si>
    <t>2024 surplus</t>
  </si>
  <si>
    <t>2021 ACTUALS</t>
  </si>
  <si>
    <t>2022 ACTUALS</t>
  </si>
  <si>
    <t>2023 (12/31/23)</t>
  </si>
  <si>
    <t>2023 Max/Worst BUDGET</t>
  </si>
  <si>
    <t>NOTES</t>
  </si>
  <si>
    <t>Ordinary Income/Expense</t>
  </si>
  <si>
    <t>Income</t>
  </si>
  <si>
    <t>4.10.0010</t>
  </si>
  <si>
    <t>Interest from CDs</t>
  </si>
  <si>
    <t xml:space="preserve"> </t>
  </si>
  <si>
    <t>4.10.0104</t>
  </si>
  <si>
    <t>AUCTION</t>
  </si>
  <si>
    <t>4.10.0103</t>
  </si>
  <si>
    <t>BUILDING USE</t>
  </si>
  <si>
    <t>ENDOWMENT INCOME</t>
  </si>
  <si>
    <t>4.10.0108</t>
  </si>
  <si>
    <t>GIFTS</t>
  </si>
  <si>
    <t>4.10.0102</t>
  </si>
  <si>
    <t>LOOSE COLLECTION</t>
  </si>
  <si>
    <t>4.80.0002</t>
  </si>
  <si>
    <t>New Beginnings UMC share of other</t>
  </si>
  <si>
    <t>4.80.0003</t>
  </si>
  <si>
    <t>New Beginnings UMC pastoral reimb</t>
  </si>
  <si>
    <t>4.80.0114</t>
  </si>
  <si>
    <t xml:space="preserve">       Stairlift grant (covers costs)</t>
  </si>
  <si>
    <t>rent only, no maint</t>
  </si>
  <si>
    <t xml:space="preserve">pd thru Feb </t>
  </si>
  <si>
    <t>4.80.0113</t>
  </si>
  <si>
    <t>UMC Stipend Grant to UPL</t>
  </si>
  <si>
    <t>4.080.0001</t>
  </si>
  <si>
    <t>Income from New Beginnings UMC</t>
  </si>
  <si>
    <t>4.10.0109</t>
  </si>
  <si>
    <t>Refunds</t>
  </si>
  <si>
    <t>Total OTHER INCOME</t>
  </si>
  <si>
    <t>Pledges</t>
  </si>
  <si>
    <t>regular giving (not specific pledges) projected for 2024</t>
  </si>
  <si>
    <t>4.10.0101</t>
  </si>
  <si>
    <t>Total GIVING</t>
  </si>
  <si>
    <t>SPECIAL EVENTS</t>
  </si>
  <si>
    <t>Other fundraising</t>
  </si>
  <si>
    <t>4.10.0105</t>
  </si>
  <si>
    <t>Hannaford Rebate</t>
  </si>
  <si>
    <t>4.10.0111</t>
  </si>
  <si>
    <t>iGive Program</t>
  </si>
  <si>
    <t>other - refunds 2023</t>
  </si>
  <si>
    <t>Total SPECIAL EVENTS</t>
  </si>
  <si>
    <t>4.20.0111</t>
  </si>
  <si>
    <t>UCC Contributions</t>
  </si>
  <si>
    <t>4.30.0112</t>
  </si>
  <si>
    <t>UMC Contributions</t>
  </si>
  <si>
    <t>Total Income</t>
  </si>
  <si>
    <t>Gross Profit</t>
  </si>
  <si>
    <t>Expense</t>
  </si>
  <si>
    <t>ADMINISTRATION</t>
  </si>
  <si>
    <t>Advertising and Marketing</t>
  </si>
  <si>
    <t>5.40.0101</t>
  </si>
  <si>
    <t>Computer Maintenance</t>
  </si>
  <si>
    <t>5.40.2101</t>
  </si>
  <si>
    <t>Computer Hardware</t>
  </si>
  <si>
    <t>5.40.3101</t>
  </si>
  <si>
    <t>Computer Software</t>
  </si>
  <si>
    <t>5.40.0102</t>
  </si>
  <si>
    <t>Copier</t>
  </si>
  <si>
    <t>5.40.0103</t>
  </si>
  <si>
    <t>Financial Secretary</t>
  </si>
  <si>
    <t>5.40.0104</t>
  </si>
  <si>
    <t>Financial Secretary Supplies</t>
  </si>
  <si>
    <t>5.40.0105</t>
  </si>
  <si>
    <t>Property Insurance</t>
  </si>
  <si>
    <t>5.40.0106</t>
  </si>
  <si>
    <t>Insurance, W.C.</t>
  </si>
  <si>
    <t>5.60.0012</t>
  </si>
  <si>
    <t>Dues (was in education)</t>
  </si>
  <si>
    <t>5.40.0107</t>
  </si>
  <si>
    <t>Office Secretary</t>
  </si>
  <si>
    <t>5.40.0108</t>
  </si>
  <si>
    <t>Office Supplies</t>
  </si>
  <si>
    <t>5.10.0302</t>
  </si>
  <si>
    <t>5.40.0109</t>
  </si>
  <si>
    <t>Postage</t>
  </si>
  <si>
    <t>5.40.0110</t>
  </si>
  <si>
    <t>Telephone &amp; Internet</t>
  </si>
  <si>
    <t>5.40.0111</t>
  </si>
  <si>
    <t>Treasurer</t>
  </si>
  <si>
    <t>5.40.0113</t>
  </si>
  <si>
    <t>Treasurer software</t>
  </si>
  <si>
    <t>5.40.0114</t>
  </si>
  <si>
    <t>Membership Directory</t>
  </si>
  <si>
    <t>5.40.0115</t>
  </si>
  <si>
    <t>Bank charges and fees</t>
  </si>
  <si>
    <t>5.40.0112</t>
  </si>
  <si>
    <t>Treasurer supplies-other</t>
  </si>
  <si>
    <t>Total Treasurer Supplies</t>
  </si>
  <si>
    <t>Total ADMINISTRATION</t>
  </si>
  <si>
    <t>BUILDINGS &amp; GROUNDS</t>
  </si>
  <si>
    <t>ADMIN</t>
  </si>
  <si>
    <t>5.50.0102</t>
  </si>
  <si>
    <t>Custodian</t>
  </si>
  <si>
    <t>5.50.0103</t>
  </si>
  <si>
    <t>Snow removal</t>
  </si>
  <si>
    <t>5.50.0104</t>
  </si>
  <si>
    <t>special projects</t>
  </si>
  <si>
    <t>Total ADMIN</t>
  </si>
  <si>
    <t>CHURCH</t>
  </si>
  <si>
    <t>5.50.0306</t>
  </si>
  <si>
    <t>Alarm</t>
  </si>
  <si>
    <t>5.50.0300</t>
  </si>
  <si>
    <t>Electricity</t>
  </si>
  <si>
    <t>5.50.0301</t>
  </si>
  <si>
    <t>Fuel</t>
  </si>
  <si>
    <t>5.50.0302</t>
  </si>
  <si>
    <t>Maintenance</t>
  </si>
  <si>
    <t>Transfer to Major Maintenance</t>
  </si>
  <si>
    <t xml:space="preserve">                      Trash</t>
  </si>
  <si>
    <t>Trash ( was in comm ctr)</t>
  </si>
  <si>
    <t>5.50.0303</t>
  </si>
  <si>
    <t>Sewer Betterment</t>
  </si>
  <si>
    <t>5.50.0304</t>
  </si>
  <si>
    <t>Sewer Usage</t>
  </si>
  <si>
    <t>5.50.0110</t>
  </si>
  <si>
    <t>5.50.0305</t>
  </si>
  <si>
    <t>Water</t>
  </si>
  <si>
    <t>Total CHURCH</t>
  </si>
  <si>
    <t>COMMUNITY CENTER</t>
  </si>
  <si>
    <t>NOTE - This will be hidden for budget review by congregation</t>
  </si>
  <si>
    <t>5.50.0206</t>
  </si>
  <si>
    <t>5.50.0200</t>
  </si>
  <si>
    <t>5.50.0201</t>
  </si>
  <si>
    <t>5.50.0202</t>
  </si>
  <si>
    <t>5.50.0203</t>
  </si>
  <si>
    <t>5.50.0111</t>
  </si>
  <si>
    <t>5.50.0204</t>
  </si>
  <si>
    <t>Trash</t>
  </si>
  <si>
    <t>5.50.0205</t>
  </si>
  <si>
    <t>Total COMMUNITY CENTER</t>
  </si>
  <si>
    <t>PARSONAGE</t>
  </si>
  <si>
    <t>5.50.0400</t>
  </si>
  <si>
    <t>5.50.0406</t>
  </si>
  <si>
    <t>5.50.0405</t>
  </si>
  <si>
    <t xml:space="preserve">                     Stair lift rental/removal </t>
  </si>
  <si>
    <t>5.50.0401</t>
  </si>
  <si>
    <t>Maint (stairlft install,rent) 23</t>
  </si>
  <si>
    <t>5.50.0402</t>
  </si>
  <si>
    <t>5.50.0403</t>
  </si>
  <si>
    <t>5.50.0112</t>
  </si>
  <si>
    <t>5.50.0404</t>
  </si>
  <si>
    <t>Total PARSONAGE</t>
  </si>
  <si>
    <t>Total BUILDINGS &amp; GROUNDS</t>
  </si>
  <si>
    <t>EDUCATION</t>
  </si>
  <si>
    <t>5.60.0101</t>
  </si>
  <si>
    <t>Director of Education Ministry</t>
  </si>
  <si>
    <t>5.60.0200</t>
  </si>
  <si>
    <t>Equipment</t>
  </si>
  <si>
    <t>Adult Education</t>
  </si>
  <si>
    <t>5.60.0202</t>
  </si>
  <si>
    <t>Supplies,books,curriculum</t>
  </si>
  <si>
    <t>5.60.0103</t>
  </si>
  <si>
    <t>Travel</t>
  </si>
  <si>
    <t>CHILD CARE</t>
  </si>
  <si>
    <t>5.60.0300</t>
  </si>
  <si>
    <t>Attendant</t>
  </si>
  <si>
    <t>Sept?</t>
  </si>
  <si>
    <t>5.60.0301</t>
  </si>
  <si>
    <t>Supplies</t>
  </si>
  <si>
    <t>Total CHILD CARE</t>
  </si>
  <si>
    <t>SUNDAY SCHOOL</t>
  </si>
  <si>
    <t>5.60.0403</t>
  </si>
  <si>
    <t>Books</t>
  </si>
  <si>
    <t>5.60.0400</t>
  </si>
  <si>
    <t>Curriculum</t>
  </si>
  <si>
    <t>5.60.0401</t>
  </si>
  <si>
    <t>Special Prog</t>
  </si>
  <si>
    <t>5.60.0402</t>
  </si>
  <si>
    <t>Total SUNDAY SCHOOL</t>
  </si>
  <si>
    <t>EDUCATION - other</t>
  </si>
  <si>
    <t>Total EDUCATION</t>
  </si>
  <si>
    <t>MISSIONS</t>
  </si>
  <si>
    <t>UCC</t>
  </si>
  <si>
    <t>5.20.0202</t>
  </si>
  <si>
    <t>Dues</t>
  </si>
  <si>
    <t>5.20.0203</t>
  </si>
  <si>
    <t>OCWM</t>
  </si>
  <si>
    <t>Total UCC</t>
  </si>
  <si>
    <t>UMC</t>
  </si>
  <si>
    <t>5.30.0204</t>
  </si>
  <si>
    <t>Ministry Support</t>
  </si>
  <si>
    <t>5.30.0205</t>
  </si>
  <si>
    <t>New England Missions</t>
  </si>
  <si>
    <t>5.30.0206</t>
  </si>
  <si>
    <t>World Missions</t>
  </si>
  <si>
    <t>Total UMC</t>
  </si>
  <si>
    <t>NCMFBCC (Emily's program)</t>
  </si>
  <si>
    <t>Lunenburg Food Bank</t>
  </si>
  <si>
    <t>5.10.0201</t>
  </si>
  <si>
    <t>North Star (MIHN)</t>
  </si>
  <si>
    <t>Total UP</t>
  </si>
  <si>
    <t>Total MISSIONS</t>
  </si>
  <si>
    <t>PASTORAL</t>
  </si>
  <si>
    <t>Benefits</t>
  </si>
  <si>
    <t>5.80.0103</t>
  </si>
  <si>
    <t>Insurance, health</t>
  </si>
  <si>
    <t>5.80.0104</t>
  </si>
  <si>
    <t>Pension</t>
  </si>
  <si>
    <t>5.80.0105</t>
  </si>
  <si>
    <t>Telephone, cable, internet</t>
  </si>
  <si>
    <t>Total Benefits</t>
  </si>
  <si>
    <t>1/2 yr #s</t>
  </si>
  <si>
    <t>Reimbursements</t>
  </si>
  <si>
    <t>5.80.0106</t>
  </si>
  <si>
    <t>Auto</t>
  </si>
  <si>
    <t>5.80.0107</t>
  </si>
  <si>
    <t>Continuing education</t>
  </si>
  <si>
    <t>Transitional Expenses</t>
  </si>
  <si>
    <t>5.80.0108</t>
  </si>
  <si>
    <t>Professional expenses</t>
  </si>
  <si>
    <t>Total Reimbursements</t>
  </si>
  <si>
    <t>Salary</t>
  </si>
  <si>
    <t xml:space="preserve">                     Interim Pastor/Bridge Pastor</t>
  </si>
  <si>
    <t>5.80.0101</t>
  </si>
  <si>
    <t>Direct Salary-Pastor</t>
  </si>
  <si>
    <t xml:space="preserve"> 1/2 yr </t>
  </si>
  <si>
    <t>5.80.0102</t>
  </si>
  <si>
    <t>Housing Allowance</t>
  </si>
  <si>
    <t>1/2 yr</t>
  </si>
  <si>
    <t>Total Salary</t>
  </si>
  <si>
    <t>Total PASTORAL</t>
  </si>
  <si>
    <t>WORSHIP</t>
  </si>
  <si>
    <t>5.90.0300</t>
  </si>
  <si>
    <t>Guest Speakers</t>
  </si>
  <si>
    <t>5.90.0302</t>
  </si>
  <si>
    <t>Special Services</t>
  </si>
  <si>
    <t>5.90.0200</t>
  </si>
  <si>
    <t>MUSIC</t>
  </si>
  <si>
    <t>5.90.0106</t>
  </si>
  <si>
    <t>Copyright Fee</t>
  </si>
  <si>
    <t>5.90.0102</t>
  </si>
  <si>
    <t>Dir of Music, Substitute</t>
  </si>
  <si>
    <t>MM Church</t>
  </si>
  <si>
    <t>5.90.0101</t>
  </si>
  <si>
    <t>Director of Music</t>
  </si>
  <si>
    <t>Dues and Education</t>
  </si>
  <si>
    <t>MM CC</t>
  </si>
  <si>
    <t>5.90.0108</t>
  </si>
  <si>
    <t>Maintenance instrument</t>
  </si>
  <si>
    <t>5.90.0103</t>
  </si>
  <si>
    <t>Organist</t>
  </si>
  <si>
    <t>Organist (summer)</t>
  </si>
  <si>
    <t>5.90.0104</t>
  </si>
  <si>
    <t>Organist, Substitute</t>
  </si>
  <si>
    <t>5.90.0109</t>
  </si>
  <si>
    <t>Worship Supplies</t>
  </si>
  <si>
    <t xml:space="preserve"> Music supplies</t>
  </si>
  <si>
    <t>Total MUSIC</t>
  </si>
  <si>
    <t>Total WORSHIP</t>
  </si>
  <si>
    <t>Total Expense</t>
  </si>
  <si>
    <t>Net Ordinary Income</t>
  </si>
  <si>
    <t>Other Income/Expense</t>
  </si>
  <si>
    <t>Other Income</t>
  </si>
  <si>
    <t>Blankets &amp; Tools in</t>
  </si>
  <si>
    <t>Christmas flowers in</t>
  </si>
  <si>
    <t>Christmas Offering in</t>
  </si>
  <si>
    <t>Easter flowers in</t>
  </si>
  <si>
    <t>Easter Offering in</t>
  </si>
  <si>
    <t>Heifer in</t>
  </si>
  <si>
    <t>MIHN in</t>
  </si>
  <si>
    <t>Neigh. in Need in</t>
  </si>
  <si>
    <t>One Gr Hr of Sharing in</t>
  </si>
  <si>
    <t>Thanksgiving in</t>
  </si>
  <si>
    <t>Worcester Fellowship in</t>
  </si>
  <si>
    <t xml:space="preserve">  </t>
  </si>
  <si>
    <t>Yard Sale in</t>
  </si>
  <si>
    <t>4.10.0107</t>
  </si>
  <si>
    <t>Other Fundraising</t>
  </si>
  <si>
    <t>4.10.2004</t>
  </si>
  <si>
    <t>Equipment Replacement Fund Income</t>
  </si>
  <si>
    <t>4.10.3002</t>
  </si>
  <si>
    <t>Shawl Ministry Income</t>
  </si>
  <si>
    <t>4.10.3003</t>
  </si>
  <si>
    <t>Women's Retreat Income</t>
  </si>
  <si>
    <t>4.10.3004</t>
  </si>
  <si>
    <t>Samaritan Food</t>
  </si>
  <si>
    <t>4.10.3005</t>
  </si>
  <si>
    <t>Samaritan Fund</t>
  </si>
  <si>
    <t>4.10.3006</t>
  </si>
  <si>
    <t>North Star Income</t>
  </si>
  <si>
    <t>4.10.6010</t>
  </si>
  <si>
    <t>General Memorial Fund Income</t>
  </si>
  <si>
    <t>4.50.0105</t>
  </si>
  <si>
    <t>B&amp;G/Special Projects (1-3 buildings) Income</t>
  </si>
  <si>
    <t>4.50.0150</t>
  </si>
  <si>
    <t>General Maintenance all 3 buildings</t>
  </si>
  <si>
    <t>4.60.0550</t>
  </si>
  <si>
    <t>Pecan Sales Income</t>
  </si>
  <si>
    <t>4.60.5010</t>
  </si>
  <si>
    <t>Breakfast Club Income</t>
  </si>
  <si>
    <t>4.60.5040</t>
  </si>
  <si>
    <t>Sunday School Fund Income</t>
  </si>
  <si>
    <t>4.60.5060</t>
  </si>
  <si>
    <t>Other Educaton Fundraisers income</t>
  </si>
  <si>
    <t>4.60.5070</t>
  </si>
  <si>
    <t>Adult Education Fund Income</t>
  </si>
  <si>
    <t>4.70.4030</t>
  </si>
  <si>
    <t>GPS/MIHN Fundraiser Income</t>
  </si>
  <si>
    <t>4.70.4040</t>
  </si>
  <si>
    <t>GPS/Disaster Releif Income</t>
  </si>
  <si>
    <t>4.70.4050</t>
  </si>
  <si>
    <t>GPS/Social Committee Income</t>
  </si>
  <si>
    <t>4.90.0400</t>
  </si>
  <si>
    <t>AV Upgrade Donations</t>
  </si>
  <si>
    <t>4.90.7010</t>
  </si>
  <si>
    <t>Flower Fund Income</t>
  </si>
  <si>
    <t>Total Other Income</t>
  </si>
  <si>
    <t>Other Expense</t>
  </si>
  <si>
    <t>Blankets &amp; Tools out</t>
  </si>
  <si>
    <t>Christmas flowers out</t>
  </si>
  <si>
    <t>Christmas Offering out</t>
  </si>
  <si>
    <t>Easter flowers out</t>
  </si>
  <si>
    <t>Easter Offering out</t>
  </si>
  <si>
    <t>Heifer out</t>
  </si>
  <si>
    <t>MIHN out</t>
  </si>
  <si>
    <t>Neigh. In Need out</t>
  </si>
  <si>
    <t>One Gr Hr of Sharing out</t>
  </si>
  <si>
    <t>Worcester Fellowship out</t>
  </si>
  <si>
    <t>Yard Sale out</t>
  </si>
  <si>
    <t>5.10.2004</t>
  </si>
  <si>
    <t>Equipment Replacement Fund Expense</t>
  </si>
  <si>
    <t>5.10.2005</t>
  </si>
  <si>
    <t>Major Maintenance CC Fund Expense</t>
  </si>
  <si>
    <t>5.30.2007</t>
  </si>
  <si>
    <t>Major Maintenance Parsonage Expense</t>
  </si>
  <si>
    <t>5.10.3001</t>
  </si>
  <si>
    <t>Chilean Mission Empowerment Expense</t>
  </si>
  <si>
    <t>5.10.3003</t>
  </si>
  <si>
    <t>Women's Retreat Expense</t>
  </si>
  <si>
    <t>5.10.3004</t>
  </si>
  <si>
    <t>Samaritan Food Expense</t>
  </si>
  <si>
    <t>5.10.3005</t>
  </si>
  <si>
    <t>Samaritan Fund Expense</t>
  </si>
  <si>
    <t>5.10.3006</t>
  </si>
  <si>
    <t>North Star Expense</t>
  </si>
  <si>
    <t>5.10.60.10</t>
  </si>
  <si>
    <t>General Memorial Fund Expense</t>
  </si>
  <si>
    <t>5.20.2006</t>
  </si>
  <si>
    <t>Major Maintenance Church Exp</t>
  </si>
  <si>
    <t>Admin/Bank charges &amp; Fees</t>
  </si>
  <si>
    <t>5.50.0105</t>
  </si>
  <si>
    <t>B&amp;G/general maintenance all 3 buildings</t>
  </si>
  <si>
    <t>5.60.0550</t>
  </si>
  <si>
    <t>Pecan Sales Expense(incl educ exp)</t>
  </si>
  <si>
    <t>5/.60.5060</t>
  </si>
  <si>
    <t>Other Education Expense</t>
  </si>
  <si>
    <t>5.60.5070</t>
  </si>
  <si>
    <t>Adult Education Expense - write off old exp in 2023 was on BS</t>
  </si>
  <si>
    <t>5.70.4040</t>
  </si>
  <si>
    <t>GPS/Disaster Relief Expense</t>
  </si>
  <si>
    <t>5.70.4050</t>
  </si>
  <si>
    <t>GPS/donation to Lunenburg Food Pantry</t>
  </si>
  <si>
    <t>5.60.5010</t>
  </si>
  <si>
    <t>Breakfast Club expense</t>
  </si>
  <si>
    <t>5.90.7010</t>
  </si>
  <si>
    <t>Flower Fund Expense</t>
  </si>
  <si>
    <t>Total Other Expense</t>
  </si>
  <si>
    <t>Net Other Income</t>
  </si>
  <si>
    <t>Net Income</t>
  </si>
  <si>
    <t>Amount</t>
  </si>
  <si>
    <t>Forecast</t>
  </si>
  <si>
    <t>UMC stipend 2023 bal due</t>
  </si>
  <si>
    <t>Payroll expenses fica/medi staff</t>
  </si>
  <si>
    <t>4% incr</t>
  </si>
  <si>
    <t>new acct</t>
  </si>
  <si>
    <t>Insurance 2023 not billed</t>
  </si>
  <si>
    <t xml:space="preserve">1/2 yr </t>
  </si>
  <si>
    <t xml:space="preserve">10 mo 4% </t>
  </si>
  <si>
    <t xml:space="preserve">2 mo 4% </t>
  </si>
  <si>
    <t xml:space="preserve">2024 BUDGET </t>
  </si>
  <si>
    <t>non-operating</t>
  </si>
  <si>
    <t xml:space="preserve"> operating</t>
  </si>
  <si>
    <t>operating &amp; non-operating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</si>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</sst>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_);\(#,##0.0\)"/>
    <numFmt numFmtId="166" formatCode="#,##0.0"/>
    <numFmt numFmtId="167" formatCode="&quot;$&quot;#,##0.00"/>
  </numFmts>
  <fonts count="37" x14ac:knownFonts="1">
    <font>
      <sz val="11"/>
      <color theme="1"/>
      <name val="Calibri"/>
      <scheme val="minor"/>
    </font>
    <font>
      <sz val="10"/>
      <color rgb="FF000000"/>
      <name val="Arial Narrow"/>
    </font>
    <font>
      <sz val="11"/>
      <color theme="1"/>
      <name val="Calibri"/>
    </font>
    <font>
      <b/>
      <sz val="11"/>
      <color rgb="FF0070C0"/>
      <name val="Calibri"/>
    </font>
    <font>
      <i/>
      <sz val="11"/>
      <color rgb="FFC00000"/>
      <name val="Calibri"/>
    </font>
    <font>
      <b/>
      <i/>
      <sz val="11"/>
      <color rgb="FF0070C0"/>
      <name val="Calibri"/>
    </font>
    <font>
      <b/>
      <sz val="10"/>
      <color rgb="FF000000"/>
      <name val="Arial"/>
    </font>
    <font>
      <sz val="10"/>
      <color theme="1"/>
      <name val="Calibri"/>
    </font>
    <font>
      <b/>
      <i/>
      <sz val="10"/>
      <color rgb="FFC00000"/>
      <name val="Arial"/>
    </font>
    <font>
      <b/>
      <sz val="11"/>
      <color theme="1"/>
      <name val="Calibri"/>
    </font>
    <font>
      <sz val="10"/>
      <color theme="1"/>
      <name val="Arial"/>
    </font>
    <font>
      <sz val="10"/>
      <color rgb="FF000000"/>
      <name val="Arial"/>
    </font>
    <font>
      <i/>
      <sz val="10"/>
      <color rgb="FFC00000"/>
      <name val="Arial"/>
    </font>
    <font>
      <sz val="11"/>
      <color rgb="FF00B050"/>
      <name val="Calibri"/>
    </font>
    <font>
      <b/>
      <i/>
      <sz val="10"/>
      <color rgb="FF7030A0"/>
      <name val="Arial"/>
    </font>
    <font>
      <sz val="11"/>
      <color rgb="FF7030A0"/>
      <name val="Calibri"/>
    </font>
    <font>
      <sz val="11"/>
      <color rgb="FF0070C0"/>
      <name val="Calibri"/>
    </font>
    <font>
      <u/>
      <sz val="10"/>
      <color rgb="FF000000"/>
      <name val="Arial"/>
    </font>
    <font>
      <i/>
      <u/>
      <sz val="10"/>
      <color rgb="FFC00000"/>
      <name val="Arial"/>
    </font>
    <font>
      <sz val="10"/>
      <color theme="1"/>
      <name val="Arial Narrow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i/>
      <sz val="10"/>
      <color rgb="FFC00000"/>
      <name val="Arial"/>
      <family val="2"/>
    </font>
    <font>
      <sz val="10"/>
      <color rgb="FF000000"/>
      <name val="Arial Narrow"/>
      <family val="2"/>
    </font>
    <font>
      <b/>
      <i/>
      <sz val="10"/>
      <color rgb="FFC00000"/>
      <name val="Arial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  <font>
      <b/>
      <sz val="10"/>
      <color theme="9" tint="-0.499984740745262"/>
      <name val="Arial Narrow"/>
      <family val="2"/>
    </font>
    <font>
      <b/>
      <sz val="10"/>
      <color theme="9" tint="-0.499984740745262"/>
      <name val="Arial"/>
      <family val="2"/>
    </font>
    <font>
      <b/>
      <sz val="10"/>
      <color rgb="FF7030A0"/>
      <name val="Arial Narrow"/>
      <family val="2"/>
    </font>
    <font>
      <sz val="10"/>
      <color rgb="FF7030A0"/>
      <name val="Arial"/>
      <family val="2"/>
    </font>
    <font>
      <b/>
      <sz val="10"/>
      <color theme="5" tint="-0.249977111117893"/>
      <name val="Arial Narrow"/>
      <family val="2"/>
    </font>
    <font>
      <b/>
      <sz val="10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164" fontId="5" fillId="2" borderId="1" xfId="0" applyNumberFormat="1" applyFont="1" applyFill="1" applyBorder="1"/>
    <xf numFmtId="0" fontId="3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164" fontId="10" fillId="2" borderId="1" xfId="0" applyNumberFormat="1" applyFont="1" applyFill="1" applyBorder="1"/>
    <xf numFmtId="49" fontId="11" fillId="2" borderId="1" xfId="0" applyNumberFormat="1" applyFont="1" applyFill="1" applyBorder="1"/>
    <xf numFmtId="164" fontId="12" fillId="2" borderId="1" xfId="0" applyNumberFormat="1" applyFont="1" applyFill="1" applyBorder="1"/>
    <xf numFmtId="164" fontId="11" fillId="2" borderId="1" xfId="0" applyNumberFormat="1" applyFont="1" applyFill="1" applyBorder="1"/>
    <xf numFmtId="0" fontId="13" fillId="2" borderId="1" xfId="0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12" fontId="2" fillId="2" borderId="1" xfId="0" applyNumberFormat="1" applyFont="1" applyFill="1" applyBorder="1"/>
    <xf numFmtId="2" fontId="2" fillId="2" borderId="1" xfId="0" applyNumberFormat="1" applyFont="1" applyFill="1" applyBorder="1"/>
    <xf numFmtId="4" fontId="2" fillId="2" borderId="1" xfId="0" applyNumberFormat="1" applyFont="1" applyFill="1" applyBorder="1"/>
    <xf numFmtId="164" fontId="11" fillId="2" borderId="3" xfId="0" applyNumberFormat="1" applyFont="1" applyFill="1" applyBorder="1"/>
    <xf numFmtId="164" fontId="12" fillId="2" borderId="3" xfId="0" applyNumberFormat="1" applyFont="1" applyFill="1" applyBorder="1"/>
    <xf numFmtId="164" fontId="11" fillId="2" borderId="4" xfId="0" applyNumberFormat="1" applyFont="1" applyFill="1" applyBorder="1"/>
    <xf numFmtId="0" fontId="2" fillId="3" borderId="1" xfId="0" applyFont="1" applyFill="1" applyBorder="1"/>
    <xf numFmtId="49" fontId="1" fillId="4" borderId="1" xfId="0" applyNumberFormat="1" applyFont="1" applyFill="1" applyBorder="1"/>
    <xf numFmtId="164" fontId="6" fillId="0" borderId="0" xfId="0" applyNumberFormat="1" applyFont="1"/>
    <xf numFmtId="164" fontId="11" fillId="0" borderId="0" xfId="0" applyNumberFormat="1" applyFont="1"/>
    <xf numFmtId="164" fontId="12" fillId="2" borderId="4" xfId="0" applyNumberFormat="1" applyFont="1" applyFill="1" applyBorder="1"/>
    <xf numFmtId="39" fontId="2" fillId="2" borderId="1" xfId="0" applyNumberFormat="1" applyFont="1" applyFill="1" applyBorder="1"/>
    <xf numFmtId="0" fontId="16" fillId="2" borderId="1" xfId="0" applyFont="1" applyFill="1" applyBorder="1"/>
    <xf numFmtId="164" fontId="17" fillId="2" borderId="1" xfId="0" applyNumberFormat="1" applyFont="1" applyFill="1" applyBorder="1"/>
    <xf numFmtId="164" fontId="18" fillId="2" borderId="1" xfId="0" applyNumberFormat="1" applyFont="1" applyFill="1" applyBorder="1"/>
    <xf numFmtId="43" fontId="2" fillId="2" borderId="1" xfId="0" applyNumberFormat="1" applyFont="1" applyFill="1" applyBorder="1"/>
    <xf numFmtId="49" fontId="19" fillId="2" borderId="1" xfId="0" applyNumberFormat="1" applyFont="1" applyFill="1" applyBorder="1"/>
    <xf numFmtId="0" fontId="2" fillId="2" borderId="3" xfId="0" applyFont="1" applyFill="1" applyBorder="1"/>
    <xf numFmtId="6" fontId="2" fillId="2" borderId="1" xfId="0" applyNumberFormat="1" applyFont="1" applyFill="1" applyBorder="1"/>
    <xf numFmtId="164" fontId="12" fillId="0" borderId="0" xfId="0" applyNumberFormat="1" applyFont="1"/>
    <xf numFmtId="9" fontId="2" fillId="2" borderId="1" xfId="0" applyNumberFormat="1" applyFont="1" applyFill="1" applyBorder="1"/>
    <xf numFmtId="164" fontId="11" fillId="2" borderId="5" xfId="0" applyNumberFormat="1" applyFont="1" applyFill="1" applyBorder="1"/>
    <xf numFmtId="164" fontId="12" fillId="2" borderId="5" xfId="0" applyNumberFormat="1" applyFont="1" applyFill="1" applyBorder="1"/>
    <xf numFmtId="165" fontId="2" fillId="2" borderId="1" xfId="0" applyNumberFormat="1" applyFont="1" applyFill="1" applyBorder="1"/>
    <xf numFmtId="44" fontId="2" fillId="2" borderId="1" xfId="0" applyNumberFormat="1" applyFont="1" applyFill="1" applyBorder="1"/>
    <xf numFmtId="164" fontId="11" fillId="2" borderId="6" xfId="0" applyNumberFormat="1" applyFont="1" applyFill="1" applyBorder="1"/>
    <xf numFmtId="0" fontId="11" fillId="2" borderId="1" xfId="0" applyFont="1" applyFill="1" applyBorder="1"/>
    <xf numFmtId="164" fontId="12" fillId="2" borderId="6" xfId="0" applyNumberFormat="1" applyFont="1" applyFill="1" applyBorder="1"/>
    <xf numFmtId="43" fontId="11" fillId="2" borderId="1" xfId="0" applyNumberFormat="1" applyFont="1" applyFill="1" applyBorder="1"/>
    <xf numFmtId="166" fontId="2" fillId="2" borderId="1" xfId="0" applyNumberFormat="1" applyFont="1" applyFill="1" applyBorder="1"/>
    <xf numFmtId="164" fontId="4" fillId="2" borderId="1" xfId="0" applyNumberFormat="1" applyFont="1" applyFill="1" applyBorder="1"/>
    <xf numFmtId="0" fontId="20" fillId="0" borderId="0" xfId="0" applyFont="1"/>
    <xf numFmtId="167" fontId="2" fillId="0" borderId="0" xfId="0" applyNumberFormat="1" applyFont="1"/>
    <xf numFmtId="49" fontId="1" fillId="0" borderId="0" xfId="0" applyNumberFormat="1" applyFont="1"/>
    <xf numFmtId="0" fontId="22" fillId="2" borderId="1" xfId="0" applyFont="1" applyFill="1" applyBorder="1"/>
    <xf numFmtId="0" fontId="23" fillId="5" borderId="1" xfId="0" applyFont="1" applyFill="1" applyBorder="1"/>
    <xf numFmtId="164" fontId="12" fillId="0" borderId="1" xfId="0" applyNumberFormat="1" applyFont="1" applyBorder="1"/>
    <xf numFmtId="0" fontId="21" fillId="2" borderId="1" xfId="0" applyFont="1" applyFill="1" applyBorder="1"/>
    <xf numFmtId="164" fontId="24" fillId="0" borderId="1" xfId="0" applyNumberFormat="1" applyFont="1" applyBorder="1"/>
    <xf numFmtId="49" fontId="25" fillId="2" borderId="1" xfId="0" applyNumberFormat="1" applyFont="1" applyFill="1" applyBorder="1"/>
    <xf numFmtId="49" fontId="1" fillId="0" borderId="1" xfId="0" applyNumberFormat="1" applyFont="1" applyBorder="1"/>
    <xf numFmtId="39" fontId="21" fillId="2" borderId="1" xfId="0" applyNumberFormat="1" applyFont="1" applyFill="1" applyBorder="1"/>
    <xf numFmtId="0" fontId="21" fillId="0" borderId="1" xfId="0" applyFont="1" applyBorder="1"/>
    <xf numFmtId="0" fontId="2" fillId="0" borderId="1" xfId="0" applyFont="1" applyBorder="1"/>
    <xf numFmtId="0" fontId="21" fillId="6" borderId="1" xfId="0" applyFont="1" applyFill="1" applyBorder="1"/>
    <xf numFmtId="49" fontId="26" fillId="2" borderId="2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right"/>
    </xf>
    <xf numFmtId="164" fontId="27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/>
    <xf numFmtId="164" fontId="30" fillId="2" borderId="5" xfId="0" applyNumberFormat="1" applyFont="1" applyFill="1" applyBorder="1"/>
    <xf numFmtId="49" fontId="31" fillId="2" borderId="1" xfId="0" applyNumberFormat="1" applyFont="1" applyFill="1" applyBorder="1"/>
    <xf numFmtId="49" fontId="33" fillId="0" borderId="1" xfId="0" applyNumberFormat="1" applyFont="1" applyBorder="1"/>
    <xf numFmtId="49" fontId="35" fillId="2" borderId="1" xfId="0" applyNumberFormat="1" applyFont="1" applyFill="1" applyBorder="1"/>
    <xf numFmtId="7" fontId="32" fillId="2" borderId="1" xfId="0" applyNumberFormat="1" applyFont="1" applyFill="1" applyBorder="1"/>
    <xf numFmtId="7" fontId="36" fillId="2" borderId="5" xfId="0" applyNumberFormat="1" applyFont="1" applyFill="1" applyBorder="1"/>
    <xf numFmtId="44" fontId="34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pane ySplit="3" topLeftCell="A4" activePane="bottomLeft" state="frozen"/>
      <selection pane="bottomLeft" activeCell="Q242" sqref="Q242"/>
    </sheetView>
  </sheetViews>
  <sheetFormatPr defaultColWidth="14.44140625" defaultRowHeight="15" customHeight="1" x14ac:dyDescent="0.3"/>
  <cols>
    <col min="1" max="6" width="2.77734375" customWidth="1"/>
    <col min="7" max="7" width="17.44140625" customWidth="1"/>
    <col min="8" max="8" width="12.44140625" hidden="1" customWidth="1"/>
    <col min="9" max="9" width="1.77734375" customWidth="1"/>
    <col min="10" max="10" width="12.44140625" customWidth="1"/>
    <col min="11" max="11" width="1.77734375" customWidth="1"/>
    <col min="12" max="12" width="12.44140625" customWidth="1"/>
    <col min="13" max="13" width="1.77734375" customWidth="1"/>
    <col min="14" max="14" width="15.77734375" hidden="1" customWidth="1"/>
    <col min="15" max="15" width="16.44140625" customWidth="1"/>
    <col min="16" max="16" width="9.109375" customWidth="1"/>
    <col min="17" max="17" width="9.5546875" customWidth="1"/>
    <col min="18" max="18" width="12.44140625" customWidth="1"/>
    <col min="19" max="19" width="10.5546875" customWidth="1"/>
    <col min="20" max="20" width="10.21875" customWidth="1"/>
    <col min="21" max="21" width="11.5546875" customWidth="1"/>
    <col min="22" max="26" width="9.109375" customWidth="1"/>
  </cols>
  <sheetData>
    <row r="1" spans="1:26" ht="14.25" customHeight="1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60" t="s">
        <v>10</v>
      </c>
      <c r="M1" s="69" t="s">
        <v>10</v>
      </c>
      <c r="N1" s="4"/>
      <c r="O1" s="71">
        <f>O171</f>
        <v>5400.0029999999997</v>
      </c>
      <c r="P1" s="2"/>
      <c r="Q1" s="5"/>
      <c r="R1" s="6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3"/>
      <c r="N2" s="4"/>
      <c r="O2" s="70" t="s">
        <v>0</v>
      </c>
      <c r="P2" s="2"/>
      <c r="Q2" s="5"/>
      <c r="R2" s="6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7"/>
      <c r="B3" s="7"/>
      <c r="C3" s="7"/>
      <c r="D3" s="7"/>
      <c r="E3" s="7"/>
      <c r="F3" s="7"/>
      <c r="G3" s="7"/>
      <c r="H3" s="8" t="s">
        <v>1</v>
      </c>
      <c r="I3" s="9"/>
      <c r="J3" s="8" t="s">
        <v>2</v>
      </c>
      <c r="K3" s="10"/>
      <c r="L3" s="8" t="s">
        <v>3</v>
      </c>
      <c r="M3" s="11"/>
      <c r="N3" s="12" t="s">
        <v>4</v>
      </c>
      <c r="O3" s="68" t="s">
        <v>375</v>
      </c>
      <c r="P3" s="13" t="s">
        <v>5</v>
      </c>
      <c r="Q3" s="14"/>
      <c r="R3" s="14"/>
      <c r="S3" s="14" t="s">
        <v>10</v>
      </c>
      <c r="T3" s="14"/>
      <c r="U3" s="14"/>
      <c r="V3" s="14"/>
      <c r="W3" s="14"/>
      <c r="X3" s="14"/>
      <c r="Y3" s="14"/>
      <c r="Z3" s="14"/>
    </row>
    <row r="4" spans="1:26" ht="14.25" customHeight="1" x14ac:dyDescent="0.3">
      <c r="A4" s="15"/>
      <c r="B4" s="15" t="s">
        <v>6</v>
      </c>
      <c r="C4" s="15"/>
      <c r="D4" s="15"/>
      <c r="E4" s="15"/>
      <c r="F4" s="15"/>
      <c r="G4" s="15"/>
      <c r="H4" s="16"/>
      <c r="I4" s="16"/>
      <c r="J4" s="16"/>
      <c r="K4" s="17"/>
      <c r="L4" s="16"/>
      <c r="M4" s="2"/>
      <c r="N4" s="18"/>
      <c r="O4" s="18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5"/>
      <c r="B5" s="15"/>
      <c r="C5" s="15"/>
      <c r="D5" s="15" t="s">
        <v>7</v>
      </c>
      <c r="E5" s="15"/>
      <c r="F5" s="15"/>
      <c r="G5" s="15"/>
      <c r="H5" s="19"/>
      <c r="I5" s="19"/>
      <c r="J5" s="19"/>
      <c r="K5" s="17"/>
      <c r="L5" s="19"/>
      <c r="M5" s="2"/>
      <c r="N5" s="18"/>
      <c r="O5" s="18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5" t="s">
        <v>8</v>
      </c>
      <c r="B6" s="15"/>
      <c r="C6" s="15"/>
      <c r="D6" s="15"/>
      <c r="E6" s="15" t="s">
        <v>9</v>
      </c>
      <c r="F6" s="15"/>
      <c r="G6" s="15"/>
      <c r="H6" s="19">
        <v>47</v>
      </c>
      <c r="I6" s="19"/>
      <c r="J6" s="19">
        <v>22.57</v>
      </c>
      <c r="K6" s="17"/>
      <c r="L6" s="19">
        <v>2491.23</v>
      </c>
      <c r="M6" s="2"/>
      <c r="N6" s="18">
        <v>54</v>
      </c>
      <c r="O6" s="18">
        <v>14343</v>
      </c>
      <c r="P6" s="20" t="s">
        <v>10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5" t="s">
        <v>11</v>
      </c>
      <c r="B7" s="15"/>
      <c r="C7" s="15"/>
      <c r="D7" s="15"/>
      <c r="E7" s="15" t="s">
        <v>12</v>
      </c>
      <c r="F7" s="15"/>
      <c r="G7" s="15"/>
      <c r="H7" s="19">
        <v>11929.98</v>
      </c>
      <c r="I7" s="19"/>
      <c r="J7" s="19">
        <v>11597.92</v>
      </c>
      <c r="K7" s="17"/>
      <c r="L7" s="19">
        <v>10372.86</v>
      </c>
      <c r="M7" s="2"/>
      <c r="N7" s="18">
        <v>12000</v>
      </c>
      <c r="O7" s="18">
        <v>11000</v>
      </c>
      <c r="P7" s="2" t="s">
        <v>10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5" t="s">
        <v>13</v>
      </c>
      <c r="B8" s="15"/>
      <c r="C8" s="15"/>
      <c r="D8" s="15"/>
      <c r="E8" s="15" t="s">
        <v>14</v>
      </c>
      <c r="F8" s="15"/>
      <c r="G8" s="15"/>
      <c r="H8" s="19">
        <v>7867</v>
      </c>
      <c r="I8" s="19"/>
      <c r="J8" s="19">
        <v>5835</v>
      </c>
      <c r="K8" s="17"/>
      <c r="L8" s="19">
        <v>3502</v>
      </c>
      <c r="M8" s="2"/>
      <c r="N8" s="18">
        <v>5000</v>
      </c>
      <c r="O8" s="18">
        <v>3500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hidden="1" customHeight="1" x14ac:dyDescent="0.3">
      <c r="A9" s="15"/>
      <c r="B9" s="15"/>
      <c r="C9" s="15"/>
      <c r="D9" s="15"/>
      <c r="E9" s="15" t="s">
        <v>15</v>
      </c>
      <c r="F9" s="15"/>
      <c r="G9" s="15"/>
      <c r="H9" s="19"/>
      <c r="I9" s="19"/>
      <c r="J9" s="19"/>
      <c r="K9" s="17"/>
      <c r="L9" s="19"/>
      <c r="M9" s="2"/>
      <c r="N9" s="18">
        <v>0</v>
      </c>
      <c r="O9" s="18">
        <v>0</v>
      </c>
      <c r="P9" s="2" t="s">
        <v>10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5" t="s">
        <v>16</v>
      </c>
      <c r="B10" s="15"/>
      <c r="C10" s="15"/>
      <c r="D10" s="15"/>
      <c r="E10" s="15" t="s">
        <v>17</v>
      </c>
      <c r="F10" s="15"/>
      <c r="G10" s="15"/>
      <c r="H10" s="19">
        <v>900</v>
      </c>
      <c r="I10" s="19"/>
      <c r="J10" s="19">
        <v>50</v>
      </c>
      <c r="K10" s="17"/>
      <c r="L10" s="19">
        <v>2000</v>
      </c>
      <c r="M10" s="2"/>
      <c r="N10" s="18">
        <v>1000</v>
      </c>
      <c r="O10" s="18">
        <v>100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5" t="s">
        <v>18</v>
      </c>
      <c r="B11" s="15"/>
      <c r="C11" s="15"/>
      <c r="D11" s="15"/>
      <c r="E11" s="15" t="s">
        <v>19</v>
      </c>
      <c r="F11" s="15"/>
      <c r="G11" s="15"/>
      <c r="H11" s="19">
        <v>120</v>
      </c>
      <c r="I11" s="19"/>
      <c r="J11" s="19">
        <v>1174.9000000000001</v>
      </c>
      <c r="K11" s="17"/>
      <c r="L11" s="19">
        <v>1774.67</v>
      </c>
      <c r="M11" s="2"/>
      <c r="N11" s="18">
        <v>200</v>
      </c>
      <c r="O11" s="18">
        <v>1300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5" t="s">
        <v>20</v>
      </c>
      <c r="B12" s="15"/>
      <c r="C12" s="15"/>
      <c r="D12" s="15"/>
      <c r="E12" s="15" t="s">
        <v>21</v>
      </c>
      <c r="F12" s="15"/>
      <c r="G12" s="15"/>
      <c r="H12" s="19"/>
      <c r="I12" s="19"/>
      <c r="J12" s="19"/>
      <c r="K12" s="17"/>
      <c r="L12" s="19">
        <v>885.38</v>
      </c>
      <c r="M12" s="2"/>
      <c r="N12" s="18"/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15" t="s">
        <v>22</v>
      </c>
      <c r="B13" s="15"/>
      <c r="C13" s="15"/>
      <c r="D13" s="15"/>
      <c r="E13" s="15" t="s">
        <v>23</v>
      </c>
      <c r="F13" s="15"/>
      <c r="G13" s="15"/>
      <c r="H13" s="19"/>
      <c r="I13" s="19"/>
      <c r="J13" s="19"/>
      <c r="K13" s="17"/>
      <c r="L13" s="19">
        <v>562.6</v>
      </c>
      <c r="M13" s="2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5" t="s">
        <v>24</v>
      </c>
      <c r="B14" s="15"/>
      <c r="C14" s="15"/>
      <c r="D14" s="15" t="s">
        <v>25</v>
      </c>
      <c r="E14" s="15"/>
      <c r="F14" s="15"/>
      <c r="G14" s="15"/>
      <c r="H14" s="19" t="s">
        <v>26</v>
      </c>
      <c r="I14" s="19"/>
      <c r="J14" s="19" t="s">
        <v>27</v>
      </c>
      <c r="K14" s="17"/>
      <c r="L14" s="19">
        <v>2195</v>
      </c>
      <c r="M14" s="2"/>
      <c r="N14" s="18"/>
      <c r="O14" s="18">
        <v>600</v>
      </c>
      <c r="P14" s="2" t="s">
        <v>10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5"/>
      <c r="B15" s="15"/>
      <c r="C15" s="15"/>
      <c r="D15" s="15"/>
      <c r="E15" s="15" t="s">
        <v>367</v>
      </c>
      <c r="F15" s="15"/>
      <c r="G15" s="15"/>
      <c r="H15" s="19"/>
      <c r="I15" s="19"/>
      <c r="J15" s="19"/>
      <c r="K15" s="17"/>
      <c r="L15" s="19"/>
      <c r="M15" s="2"/>
      <c r="N15" s="18"/>
      <c r="O15" s="21">
        <v>1192.5</v>
      </c>
      <c r="P15" s="22" t="s">
        <v>10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5" t="s">
        <v>28</v>
      </c>
      <c r="B16" s="15"/>
      <c r="C16" s="15"/>
      <c r="D16" s="15"/>
      <c r="E16" s="15" t="s">
        <v>29</v>
      </c>
      <c r="F16" s="15"/>
      <c r="G16" s="15"/>
      <c r="H16" s="19"/>
      <c r="I16" s="19"/>
      <c r="J16" s="19"/>
      <c r="K16" s="17"/>
      <c r="L16" s="19">
        <v>13117.5</v>
      </c>
      <c r="M16" s="2"/>
      <c r="N16" s="18"/>
      <c r="O16" s="18">
        <v>7000</v>
      </c>
      <c r="P16" s="23" t="s">
        <v>10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15" t="s">
        <v>30</v>
      </c>
      <c r="B17" s="15"/>
      <c r="C17" s="15"/>
      <c r="D17" s="15"/>
      <c r="E17" s="15" t="s">
        <v>31</v>
      </c>
      <c r="F17" s="15"/>
      <c r="G17" s="15"/>
      <c r="H17" s="19"/>
      <c r="I17" s="19"/>
      <c r="J17" s="19"/>
      <c r="K17" s="17"/>
      <c r="L17" s="19">
        <v>12099.6</v>
      </c>
      <c r="M17" s="2"/>
      <c r="N17" s="18">
        <v>12100</v>
      </c>
      <c r="O17" s="18">
        <f>49100*0.25*0.5</f>
        <v>6137.5</v>
      </c>
      <c r="P17" s="23" t="s">
        <v>10</v>
      </c>
      <c r="Q17" s="2" t="s">
        <v>10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5" t="s">
        <v>32</v>
      </c>
      <c r="B18" s="15"/>
      <c r="C18" s="15"/>
      <c r="D18" s="15"/>
      <c r="E18" s="15"/>
      <c r="F18" s="15" t="s">
        <v>33</v>
      </c>
      <c r="G18" s="15"/>
      <c r="H18" s="19"/>
      <c r="I18" s="19"/>
      <c r="J18" s="19">
        <v>84</v>
      </c>
      <c r="K18" s="17"/>
      <c r="L18" s="19">
        <v>238.75</v>
      </c>
      <c r="M18" s="2"/>
      <c r="N18" s="18">
        <v>0</v>
      </c>
      <c r="O18" s="18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5"/>
      <c r="B19" s="15"/>
      <c r="C19" s="15"/>
      <c r="D19" s="15"/>
      <c r="E19" s="15" t="s">
        <v>34</v>
      </c>
      <c r="F19" s="15"/>
      <c r="G19" s="15"/>
      <c r="H19" s="19">
        <f>ROUND(SUM(H16:H18),5)</f>
        <v>0</v>
      </c>
      <c r="I19" s="19"/>
      <c r="J19" s="19">
        <f>ROUND(SUM(J16:J18),5)</f>
        <v>84</v>
      </c>
      <c r="K19" s="17"/>
      <c r="L19" s="19">
        <f>ROUND(SUM(L16:L18),5)</f>
        <v>25455.85</v>
      </c>
      <c r="M19" s="2"/>
      <c r="N19" s="18">
        <v>12100</v>
      </c>
      <c r="O19" s="19">
        <f>ROUND(SUM(O14:O18),5)</f>
        <v>14930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5"/>
      <c r="B20" s="15"/>
      <c r="C20" s="15"/>
      <c r="D20" s="15"/>
      <c r="E20" s="15" t="s">
        <v>35</v>
      </c>
      <c r="F20" s="15"/>
      <c r="G20" s="15"/>
      <c r="H20" s="19">
        <v>138773.26</v>
      </c>
      <c r="I20" s="19"/>
      <c r="J20" s="19">
        <f>126656</f>
        <v>126656</v>
      </c>
      <c r="K20" s="17"/>
      <c r="L20" s="19">
        <f>129651.5-6000</f>
        <v>123651.5</v>
      </c>
      <c r="M20" s="2"/>
      <c r="N20" s="18">
        <v>104000</v>
      </c>
      <c r="O20" s="18">
        <v>101554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5" t="s">
        <v>10</v>
      </c>
      <c r="B21" s="15"/>
      <c r="C21" s="15"/>
      <c r="D21" s="15"/>
      <c r="E21" s="15" t="s">
        <v>36</v>
      </c>
      <c r="F21" s="15"/>
      <c r="G21" s="15"/>
      <c r="H21" s="19"/>
      <c r="I21" s="19"/>
      <c r="J21" s="19"/>
      <c r="K21" s="17"/>
      <c r="L21" s="19"/>
      <c r="M21" s="2"/>
      <c r="N21" s="18">
        <v>25000</v>
      </c>
      <c r="O21" s="18">
        <v>25000</v>
      </c>
      <c r="P21" s="2" t="s">
        <v>10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5" t="s">
        <v>37</v>
      </c>
      <c r="B22" s="15"/>
      <c r="C22" s="15"/>
      <c r="D22" s="15"/>
      <c r="E22" s="15" t="s">
        <v>38</v>
      </c>
      <c r="F22" s="15"/>
      <c r="G22" s="15"/>
      <c r="H22" s="19">
        <f>SUM(H20:H21)</f>
        <v>138773.26</v>
      </c>
      <c r="I22" s="19"/>
      <c r="J22" s="19">
        <f>SUM(J20:J21)</f>
        <v>126656</v>
      </c>
      <c r="K22" s="17"/>
      <c r="L22" s="19">
        <f>SUM(L20:L21)</f>
        <v>123651.5</v>
      </c>
      <c r="M22" s="2"/>
      <c r="N22" s="18">
        <f>SUM(N20:N21)</f>
        <v>129000</v>
      </c>
      <c r="O22" s="18">
        <f>O20+O21</f>
        <v>126554</v>
      </c>
      <c r="P22" s="2"/>
      <c r="Q22" s="24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5"/>
      <c r="B23" s="15"/>
      <c r="C23" s="15"/>
      <c r="D23" s="15"/>
      <c r="E23" s="15" t="s">
        <v>39</v>
      </c>
      <c r="F23" s="15"/>
      <c r="G23" s="15"/>
      <c r="H23" s="19"/>
      <c r="I23" s="19"/>
      <c r="J23" s="19"/>
      <c r="K23" s="17"/>
      <c r="L23" s="19"/>
      <c r="M23" s="2"/>
      <c r="N23" s="18"/>
      <c r="O23" s="18"/>
      <c r="P23" s="2"/>
      <c r="Q23" s="25"/>
      <c r="R23" s="25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15"/>
      <c r="B24" s="15"/>
      <c r="C24" s="15"/>
      <c r="D24" s="15"/>
      <c r="E24" s="15"/>
      <c r="F24" s="15" t="s">
        <v>40</v>
      </c>
      <c r="G24" s="15"/>
      <c r="H24" s="19"/>
      <c r="I24" s="19"/>
      <c r="J24" s="19"/>
      <c r="K24" s="17"/>
      <c r="L24" s="19">
        <v>500</v>
      </c>
      <c r="M24" s="2"/>
      <c r="N24" s="18">
        <v>0</v>
      </c>
      <c r="O24" s="18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5" t="s">
        <v>41</v>
      </c>
      <c r="B25" s="15"/>
      <c r="C25" s="15"/>
      <c r="D25" s="15"/>
      <c r="E25" s="15"/>
      <c r="F25" s="15" t="s">
        <v>42</v>
      </c>
      <c r="G25" s="15"/>
      <c r="H25" s="19">
        <v>2570</v>
      </c>
      <c r="I25" s="19"/>
      <c r="J25" s="19">
        <v>2142.5300000000002</v>
      </c>
      <c r="K25" s="17"/>
      <c r="L25" s="19">
        <v>2817.5</v>
      </c>
      <c r="M25" s="2"/>
      <c r="N25" s="18">
        <v>2500</v>
      </c>
      <c r="O25" s="18">
        <v>2500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5" t="s">
        <v>43</v>
      </c>
      <c r="B26" s="15"/>
      <c r="C26" s="15"/>
      <c r="D26" s="15"/>
      <c r="E26" s="15"/>
      <c r="F26" s="15" t="s">
        <v>44</v>
      </c>
      <c r="G26" s="15"/>
      <c r="H26" s="19">
        <v>16.63</v>
      </c>
      <c r="I26" s="19"/>
      <c r="J26" s="19">
        <v>34.4</v>
      </c>
      <c r="K26" s="17"/>
      <c r="L26" s="19">
        <v>31.89</v>
      </c>
      <c r="M26" s="2"/>
      <c r="N26" s="18">
        <v>0</v>
      </c>
      <c r="O26" s="18">
        <v>35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5"/>
      <c r="B27" s="15"/>
      <c r="C27" s="15"/>
      <c r="D27" s="15"/>
      <c r="E27" s="15"/>
      <c r="F27" s="15" t="s">
        <v>45</v>
      </c>
      <c r="G27" s="15"/>
      <c r="H27" s="26">
        <v>5</v>
      </c>
      <c r="I27" s="19"/>
      <c r="J27" s="26">
        <v>0</v>
      </c>
      <c r="K27" s="17"/>
      <c r="L27" s="26">
        <v>238.75</v>
      </c>
      <c r="M27" s="2"/>
      <c r="N27" s="27"/>
      <c r="O27" s="27"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15"/>
      <c r="B28" s="15"/>
      <c r="C28" s="15"/>
      <c r="D28" s="15"/>
      <c r="E28" s="15" t="s">
        <v>46</v>
      </c>
      <c r="F28" s="15"/>
      <c r="G28" s="15"/>
      <c r="H28" s="19">
        <f>ROUND(SUM(H23:H27),5)</f>
        <v>2591.63</v>
      </c>
      <c r="I28" s="19"/>
      <c r="J28" s="19">
        <f>ROUND(SUM(J23:J27),5)</f>
        <v>2176.9299999999998</v>
      </c>
      <c r="K28" s="17"/>
      <c r="L28" s="19">
        <f>ROUND(SUM(L23:L27),5)</f>
        <v>3588.14</v>
      </c>
      <c r="M28" s="2"/>
      <c r="N28" s="18">
        <f t="shared" ref="N28:O28" si="0">SUM(N24:N27)</f>
        <v>2500</v>
      </c>
      <c r="O28" s="18">
        <f t="shared" si="0"/>
        <v>2535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5" t="s">
        <v>47</v>
      </c>
      <c r="B29" s="15"/>
      <c r="C29" s="15"/>
      <c r="D29" s="15"/>
      <c r="E29" s="15" t="s">
        <v>48</v>
      </c>
      <c r="F29" s="15"/>
      <c r="G29" s="15"/>
      <c r="H29" s="19">
        <v>13535</v>
      </c>
      <c r="I29" s="19"/>
      <c r="J29" s="19">
        <v>14531</v>
      </c>
      <c r="K29" s="17"/>
      <c r="L29" s="19">
        <v>11267</v>
      </c>
      <c r="M29" s="2"/>
      <c r="N29" s="18">
        <v>13948</v>
      </c>
      <c r="O29" s="18">
        <v>14000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5" t="s">
        <v>49</v>
      </c>
      <c r="B30" s="15"/>
      <c r="C30" s="15"/>
      <c r="D30" s="15"/>
      <c r="E30" s="15" t="s">
        <v>50</v>
      </c>
      <c r="F30" s="15"/>
      <c r="G30" s="15"/>
      <c r="H30" s="19">
        <v>2240</v>
      </c>
      <c r="I30" s="19"/>
      <c r="J30" s="19">
        <v>2231.33</v>
      </c>
      <c r="K30" s="17"/>
      <c r="L30" s="19">
        <v>2239.31</v>
      </c>
      <c r="M30" s="2"/>
      <c r="N30" s="18">
        <v>2740</v>
      </c>
      <c r="O30" s="18">
        <v>2300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5"/>
      <c r="B31" s="15"/>
      <c r="C31" s="15"/>
      <c r="D31" s="15" t="s">
        <v>51</v>
      </c>
      <c r="E31" s="15"/>
      <c r="F31" s="15"/>
      <c r="G31" s="15"/>
      <c r="H31" s="28">
        <f>ROUND(SUM(H5:H11)+H19+H20+SUM(H28:H30),5)</f>
        <v>178003.87</v>
      </c>
      <c r="I31" s="19"/>
      <c r="J31" s="28">
        <f>ROUND(SUM(J5:J11)+J19+J20+SUM(J28:J30),5)</f>
        <v>164359.65</v>
      </c>
      <c r="K31" s="17"/>
      <c r="L31" s="28">
        <f>ROUND(SUM(L5:L11)+L19+L20+SUM(L28:L30),5)</f>
        <v>186342.56</v>
      </c>
      <c r="M31" s="2"/>
      <c r="N31" s="28">
        <f>ROUND(SUM(N5:N11)+N19+N20+N21+SUM(N28:N30),5)</f>
        <v>178542</v>
      </c>
      <c r="O31" s="28">
        <f>ROUND(SUM(O5:O11)+O19+O22+SUM(O28:O30),5)</f>
        <v>190562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5"/>
      <c r="B32" s="15"/>
      <c r="C32" s="15" t="s">
        <v>52</v>
      </c>
      <c r="D32" s="15"/>
      <c r="E32" s="15"/>
      <c r="F32" s="15"/>
      <c r="G32" s="15"/>
      <c r="H32" s="19">
        <f>H31</f>
        <v>178003.87</v>
      </c>
      <c r="I32" s="19"/>
      <c r="J32" s="19">
        <f>J31</f>
        <v>164359.65</v>
      </c>
      <c r="K32" s="17"/>
      <c r="L32" s="19">
        <f>L31</f>
        <v>186342.56</v>
      </c>
      <c r="M32" s="2"/>
      <c r="N32" s="18">
        <f t="shared" ref="N32:O32" si="1">N31</f>
        <v>178542</v>
      </c>
      <c r="O32" s="18">
        <f t="shared" si="1"/>
        <v>190562</v>
      </c>
      <c r="P32" s="2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5"/>
      <c r="B33" s="15"/>
      <c r="C33" s="15"/>
      <c r="D33" s="15" t="s">
        <v>53</v>
      </c>
      <c r="E33" s="15"/>
      <c r="F33" s="15"/>
      <c r="G33" s="15"/>
      <c r="H33" s="19"/>
      <c r="I33" s="19"/>
      <c r="J33" s="19"/>
      <c r="K33" s="17"/>
      <c r="L33" s="19"/>
      <c r="M33" s="2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5"/>
      <c r="B34" s="15"/>
      <c r="C34" s="15"/>
      <c r="D34" s="15"/>
      <c r="E34" s="15" t="s">
        <v>54</v>
      </c>
      <c r="F34" s="15"/>
      <c r="G34" s="15"/>
      <c r="H34" s="19"/>
      <c r="I34" s="19"/>
      <c r="J34" s="19"/>
      <c r="K34" s="17"/>
      <c r="L34" s="19"/>
      <c r="M34" s="2"/>
      <c r="N34" s="18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hidden="1" customHeight="1" x14ac:dyDescent="0.3">
      <c r="A35" s="15"/>
      <c r="B35" s="15"/>
      <c r="C35" s="15"/>
      <c r="D35" s="15"/>
      <c r="E35" s="15"/>
      <c r="F35" s="15" t="s">
        <v>55</v>
      </c>
      <c r="G35" s="15"/>
      <c r="H35" s="19">
        <v>0</v>
      </c>
      <c r="I35" s="19"/>
      <c r="J35" s="19"/>
      <c r="K35" s="17"/>
      <c r="L35" s="19"/>
      <c r="M35" s="2"/>
      <c r="N35" s="18">
        <v>500</v>
      </c>
      <c r="O35" s="18"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5" t="s">
        <v>56</v>
      </c>
      <c r="B36" s="15"/>
      <c r="C36" s="15"/>
      <c r="D36" s="15"/>
      <c r="E36" s="15"/>
      <c r="F36" s="15" t="s">
        <v>57</v>
      </c>
      <c r="G36" s="15"/>
      <c r="H36" s="19"/>
      <c r="I36" s="19"/>
      <c r="J36" s="19">
        <v>195.95</v>
      </c>
      <c r="K36" s="17"/>
      <c r="L36" s="19">
        <v>0</v>
      </c>
      <c r="M36" s="2"/>
      <c r="N36" s="18"/>
      <c r="O36" s="18">
        <v>200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15" t="s">
        <v>58</v>
      </c>
      <c r="B37" s="15"/>
      <c r="C37" s="15"/>
      <c r="D37" s="15"/>
      <c r="E37" s="15"/>
      <c r="F37" s="15" t="s">
        <v>59</v>
      </c>
      <c r="G37" s="15"/>
      <c r="H37" s="19">
        <v>637</v>
      </c>
      <c r="I37" s="19"/>
      <c r="J37" s="19"/>
      <c r="K37" s="17"/>
      <c r="L37" s="19">
        <v>0</v>
      </c>
      <c r="M37" s="2"/>
      <c r="N37" s="18">
        <v>700</v>
      </c>
      <c r="O37" s="19">
        <v>200</v>
      </c>
      <c r="P37" s="2" t="s">
        <v>10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5" t="s">
        <v>60</v>
      </c>
      <c r="B38" s="15"/>
      <c r="C38" s="15"/>
      <c r="D38" s="15"/>
      <c r="E38" s="15"/>
      <c r="F38" s="15" t="s">
        <v>61</v>
      </c>
      <c r="G38" s="15"/>
      <c r="H38" s="19">
        <v>525</v>
      </c>
      <c r="I38" s="19"/>
      <c r="J38" s="19">
        <v>419</v>
      </c>
      <c r="K38" s="17"/>
      <c r="L38" s="19">
        <v>753.86</v>
      </c>
      <c r="M38" s="2"/>
      <c r="N38" s="18">
        <v>400</v>
      </c>
      <c r="O38" s="18">
        <v>750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5" t="s">
        <v>62</v>
      </c>
      <c r="B39" s="15"/>
      <c r="C39" s="15"/>
      <c r="D39" s="15"/>
      <c r="E39" s="15"/>
      <c r="F39" s="15" t="s">
        <v>63</v>
      </c>
      <c r="G39" s="15"/>
      <c r="H39" s="19">
        <v>2236</v>
      </c>
      <c r="I39" s="19"/>
      <c r="J39" s="19">
        <v>2242.8000000000002</v>
      </c>
      <c r="K39" s="17"/>
      <c r="L39" s="19">
        <v>2290.84</v>
      </c>
      <c r="M39" s="2"/>
      <c r="N39" s="18">
        <v>2400</v>
      </c>
      <c r="O39" s="19">
        <v>2500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hidden="1" customHeight="1" x14ac:dyDescent="0.3">
      <c r="A40" s="15" t="s">
        <v>64</v>
      </c>
      <c r="B40" s="15"/>
      <c r="C40" s="15"/>
      <c r="D40" s="15"/>
      <c r="E40" s="15"/>
      <c r="F40" s="15" t="s">
        <v>65</v>
      </c>
      <c r="G40" s="15"/>
      <c r="H40" s="19">
        <v>0</v>
      </c>
      <c r="I40" s="19"/>
      <c r="J40" s="19"/>
      <c r="K40" s="17"/>
      <c r="L40" s="19">
        <v>0</v>
      </c>
      <c r="M40" s="2"/>
      <c r="N40" s="18">
        <v>0</v>
      </c>
      <c r="O40" s="18"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hidden="1" customHeight="1" x14ac:dyDescent="0.3">
      <c r="A41" s="15" t="s">
        <v>66</v>
      </c>
      <c r="B41" s="15"/>
      <c r="C41" s="15"/>
      <c r="D41" s="15"/>
      <c r="E41" s="15"/>
      <c r="F41" s="15" t="s">
        <v>67</v>
      </c>
      <c r="G41" s="15"/>
      <c r="H41" s="19">
        <v>0</v>
      </c>
      <c r="I41" s="19"/>
      <c r="J41" s="19"/>
      <c r="K41" s="17"/>
      <c r="L41" s="19">
        <v>0</v>
      </c>
      <c r="M41" s="2"/>
      <c r="N41" s="18">
        <v>25</v>
      </c>
      <c r="O41" s="18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15" t="s">
        <v>68</v>
      </c>
      <c r="B42" s="15"/>
      <c r="C42" s="15"/>
      <c r="D42" s="15"/>
      <c r="E42" s="15"/>
      <c r="F42" s="15" t="s">
        <v>69</v>
      </c>
      <c r="G42" s="15"/>
      <c r="H42" s="19">
        <v>7569</v>
      </c>
      <c r="I42" s="19"/>
      <c r="J42" s="19">
        <v>6544.49</v>
      </c>
      <c r="K42" s="17"/>
      <c r="L42" s="19">
        <v>6529.51</v>
      </c>
      <c r="M42" s="2"/>
      <c r="N42" s="18">
        <v>7600</v>
      </c>
      <c r="O42" s="18">
        <f>2337+1000</f>
        <v>3337</v>
      </c>
      <c r="P42" s="20" t="s">
        <v>10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5" t="s">
        <v>70</v>
      </c>
      <c r="B43" s="15"/>
      <c r="C43" s="15"/>
      <c r="D43" s="15"/>
      <c r="E43" s="15"/>
      <c r="F43" s="15" t="s">
        <v>71</v>
      </c>
      <c r="G43" s="15"/>
      <c r="H43" s="19">
        <v>258</v>
      </c>
      <c r="I43" s="19"/>
      <c r="J43" s="19">
        <v>311.74</v>
      </c>
      <c r="K43" s="17"/>
      <c r="L43" s="19">
        <v>393.72</v>
      </c>
      <c r="M43" s="2"/>
      <c r="N43" s="18">
        <v>790</v>
      </c>
      <c r="O43" s="18">
        <v>340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5" t="s">
        <v>72</v>
      </c>
      <c r="B44" s="15"/>
      <c r="C44" s="15"/>
      <c r="D44" s="15"/>
      <c r="E44" s="15"/>
      <c r="F44" s="15" t="s">
        <v>73</v>
      </c>
      <c r="G44" s="15"/>
      <c r="H44" s="19">
        <v>0</v>
      </c>
      <c r="I44" s="19"/>
      <c r="J44" s="19">
        <v>200</v>
      </c>
      <c r="K44" s="17"/>
      <c r="L44" s="19">
        <v>200</v>
      </c>
      <c r="M44" s="2"/>
      <c r="N44" s="18">
        <v>80</v>
      </c>
      <c r="O44" s="18">
        <v>250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5" t="s">
        <v>74</v>
      </c>
      <c r="B45" s="15"/>
      <c r="C45" s="15"/>
      <c r="D45" s="15"/>
      <c r="E45" s="15"/>
      <c r="F45" s="15" t="s">
        <v>75</v>
      </c>
      <c r="G45" s="15"/>
      <c r="H45" s="19">
        <v>18499</v>
      </c>
      <c r="I45" s="19"/>
      <c r="J45" s="19">
        <v>18499.919999999998</v>
      </c>
      <c r="K45" s="17"/>
      <c r="L45" s="19">
        <v>19885.04</v>
      </c>
      <c r="M45" s="2"/>
      <c r="N45" s="18">
        <v>19055</v>
      </c>
      <c r="O45" s="18">
        <v>19817</v>
      </c>
      <c r="P45" s="29" t="s">
        <v>369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15" t="s">
        <v>76</v>
      </c>
      <c r="B46" s="15"/>
      <c r="C46" s="15"/>
      <c r="D46" s="15"/>
      <c r="E46" s="15"/>
      <c r="F46" s="15" t="s">
        <v>77</v>
      </c>
      <c r="G46" s="15"/>
      <c r="H46" s="19">
        <v>386</v>
      </c>
      <c r="I46" s="19"/>
      <c r="J46" s="19">
        <v>378.21</v>
      </c>
      <c r="K46" s="17"/>
      <c r="L46" s="19">
        <v>770.55</v>
      </c>
      <c r="M46" s="2"/>
      <c r="N46" s="18">
        <v>500</v>
      </c>
      <c r="O46" s="18">
        <v>900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15" t="s">
        <v>78</v>
      </c>
      <c r="B47" s="15"/>
      <c r="C47" s="15"/>
      <c r="D47" s="15"/>
      <c r="E47" s="15"/>
      <c r="F47" s="15" t="s">
        <v>368</v>
      </c>
      <c r="G47" s="15"/>
      <c r="H47" s="19">
        <v>2780</v>
      </c>
      <c r="I47" s="19"/>
      <c r="J47" s="19">
        <v>2341.7800000000002</v>
      </c>
      <c r="K47" s="17"/>
      <c r="L47" s="19">
        <v>3092.78</v>
      </c>
      <c r="M47" s="2"/>
      <c r="N47" s="18">
        <v>4012</v>
      </c>
      <c r="O47" s="18">
        <f>O45*0.0765+O59*0.0765+(O160+O163+O164)*0.0765</f>
        <v>2984.8769999999995</v>
      </c>
      <c r="P47" s="2" t="s">
        <v>10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5" t="s">
        <v>79</v>
      </c>
      <c r="B48" s="15"/>
      <c r="C48" s="15"/>
      <c r="D48" s="15"/>
      <c r="E48" s="15"/>
      <c r="F48" s="15" t="s">
        <v>80</v>
      </c>
      <c r="G48" s="15"/>
      <c r="H48" s="19">
        <v>339</v>
      </c>
      <c r="I48" s="19"/>
      <c r="J48" s="19">
        <v>238</v>
      </c>
      <c r="K48" s="17"/>
      <c r="L48" s="19">
        <v>258</v>
      </c>
      <c r="M48" s="2"/>
      <c r="N48" s="18">
        <v>500</v>
      </c>
      <c r="O48" s="18">
        <v>400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5" t="s">
        <v>81</v>
      </c>
      <c r="B49" s="15"/>
      <c r="C49" s="15"/>
      <c r="D49" s="15"/>
      <c r="E49" s="15"/>
      <c r="F49" s="15" t="s">
        <v>82</v>
      </c>
      <c r="G49" s="15"/>
      <c r="H49" s="19">
        <v>2496</v>
      </c>
      <c r="I49" s="19"/>
      <c r="J49" s="19">
        <v>3303.01</v>
      </c>
      <c r="K49" s="17"/>
      <c r="L49" s="19">
        <v>2936.41</v>
      </c>
      <c r="M49" s="2"/>
      <c r="N49" s="18">
        <v>2300</v>
      </c>
      <c r="O49" s="18">
        <f>250*12</f>
        <v>3000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hidden="1" customHeight="1" x14ac:dyDescent="0.3">
      <c r="A50" s="15" t="s">
        <v>83</v>
      </c>
      <c r="B50" s="15"/>
      <c r="C50" s="15"/>
      <c r="D50" s="15"/>
      <c r="E50" s="15"/>
      <c r="F50" s="15" t="s">
        <v>84</v>
      </c>
      <c r="G50" s="15"/>
      <c r="H50" s="19">
        <v>0</v>
      </c>
      <c r="I50" s="19"/>
      <c r="J50" s="19"/>
      <c r="K50" s="17"/>
      <c r="L50" s="19">
        <v>0</v>
      </c>
      <c r="M50" s="2"/>
      <c r="N50" s="18">
        <v>0</v>
      </c>
      <c r="O50" s="18"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hidden="1" customHeight="1" x14ac:dyDescent="0.3">
      <c r="A51" s="15" t="s">
        <v>85</v>
      </c>
      <c r="B51" s="15"/>
      <c r="C51" s="15"/>
      <c r="D51" s="15"/>
      <c r="E51" s="15"/>
      <c r="F51" s="15"/>
      <c r="G51" s="15" t="s">
        <v>86</v>
      </c>
      <c r="H51" s="19"/>
      <c r="I51" s="19"/>
      <c r="J51" s="19"/>
      <c r="K51" s="17"/>
      <c r="L51" s="19">
        <v>0</v>
      </c>
      <c r="M51" s="2"/>
      <c r="N51" s="18">
        <v>0</v>
      </c>
      <c r="O51" s="18"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hidden="1" customHeight="1" x14ac:dyDescent="0.3">
      <c r="A52" s="15" t="s">
        <v>87</v>
      </c>
      <c r="B52" s="15"/>
      <c r="C52" s="15"/>
      <c r="D52" s="15"/>
      <c r="E52" s="15"/>
      <c r="F52" s="15" t="s">
        <v>88</v>
      </c>
      <c r="G52" s="15"/>
      <c r="H52" s="19">
        <v>0</v>
      </c>
      <c r="I52" s="19"/>
      <c r="J52" s="19"/>
      <c r="K52" s="17"/>
      <c r="L52" s="19">
        <v>0</v>
      </c>
      <c r="M52" s="2"/>
      <c r="N52" s="18">
        <v>80</v>
      </c>
      <c r="O52" s="18">
        <v>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hidden="1" customHeight="1" x14ac:dyDescent="0.3">
      <c r="A53" s="15" t="s">
        <v>89</v>
      </c>
      <c r="B53" s="15"/>
      <c r="C53" s="15"/>
      <c r="D53" s="15"/>
      <c r="E53" s="15"/>
      <c r="F53" s="15" t="s">
        <v>90</v>
      </c>
      <c r="G53" s="15"/>
      <c r="H53" s="19"/>
      <c r="I53" s="19"/>
      <c r="J53" s="19"/>
      <c r="K53" s="17"/>
      <c r="L53" s="19">
        <v>0</v>
      </c>
      <c r="M53" s="2"/>
      <c r="N53" s="18"/>
      <c r="O53" s="18">
        <v>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hidden="1" customHeight="1" x14ac:dyDescent="0.3">
      <c r="A54" s="15" t="s">
        <v>91</v>
      </c>
      <c r="B54" s="15"/>
      <c r="C54" s="15"/>
      <c r="D54" s="15"/>
      <c r="E54" s="15"/>
      <c r="F54" s="15"/>
      <c r="G54" s="1" t="s">
        <v>92</v>
      </c>
      <c r="H54" s="26"/>
      <c r="I54" s="19"/>
      <c r="J54" s="26"/>
      <c r="K54" s="17"/>
      <c r="L54" s="26">
        <v>0</v>
      </c>
      <c r="M54" s="2"/>
      <c r="N54" s="27"/>
      <c r="O54" s="27">
        <v>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hidden="1" customHeight="1" x14ac:dyDescent="0.3">
      <c r="A55" s="15"/>
      <c r="B55" s="15"/>
      <c r="C55" s="15"/>
      <c r="D55" s="15"/>
      <c r="E55" s="15"/>
      <c r="F55" s="1" t="s">
        <v>93</v>
      </c>
      <c r="G55" s="1"/>
      <c r="H55" s="19">
        <f>ROUND(SUM(H51:H54),5)</f>
        <v>0</v>
      </c>
      <c r="I55" s="19"/>
      <c r="J55" s="19">
        <f>ROUND(SUM(J51:J54),5)</f>
        <v>0</v>
      </c>
      <c r="K55" s="17"/>
      <c r="L55" s="19">
        <f>ROUND(SUM(L51:L54),5)</f>
        <v>0</v>
      </c>
      <c r="M55" s="2"/>
      <c r="N55" s="19">
        <f t="shared" ref="N55:O55" si="2">ROUND(SUM(N51:N54),5)</f>
        <v>80</v>
      </c>
      <c r="O55" s="19">
        <f t="shared" si="2"/>
        <v>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5"/>
      <c r="B56" s="15"/>
      <c r="C56" s="15"/>
      <c r="D56" s="15"/>
      <c r="E56" s="15" t="s">
        <v>94</v>
      </c>
      <c r="F56" s="15"/>
      <c r="G56" s="15"/>
      <c r="H56" s="19">
        <f>ROUND(SUM(H34:H50)+H55,5)</f>
        <v>35725</v>
      </c>
      <c r="I56" s="19"/>
      <c r="J56" s="19">
        <f>ROUND(SUM(J34:J50)+J55,5)</f>
        <v>34674.9</v>
      </c>
      <c r="K56" s="17"/>
      <c r="L56" s="19">
        <f>ROUND(SUM(L34:L50)+L55,5)</f>
        <v>37110.71</v>
      </c>
      <c r="M56" s="2"/>
      <c r="N56" s="19">
        <f t="shared" ref="N56:O56" si="3">ROUND(SUM(N34:N50)+N55,5)</f>
        <v>38942</v>
      </c>
      <c r="O56" s="19">
        <f t="shared" si="3"/>
        <v>34678.877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5"/>
      <c r="B57" s="15"/>
      <c r="C57" s="15"/>
      <c r="D57" s="15"/>
      <c r="E57" s="15" t="s">
        <v>95</v>
      </c>
      <c r="F57" s="15"/>
      <c r="G57" s="15"/>
      <c r="H57" s="19"/>
      <c r="I57" s="19"/>
      <c r="J57" s="19"/>
      <c r="K57" s="17"/>
      <c r="L57" s="19"/>
      <c r="M57" s="2"/>
      <c r="N57" s="18"/>
      <c r="O57" s="1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15"/>
      <c r="B58" s="15"/>
      <c r="C58" s="15"/>
      <c r="D58" s="15"/>
      <c r="E58" s="15"/>
      <c r="F58" s="15" t="s">
        <v>96</v>
      </c>
      <c r="G58" s="15"/>
      <c r="H58" s="19"/>
      <c r="I58" s="19"/>
      <c r="J58" s="19"/>
      <c r="K58" s="17"/>
      <c r="L58" s="19"/>
      <c r="M58" s="2"/>
      <c r="N58" s="18"/>
      <c r="O58" s="18"/>
      <c r="P58" s="2" t="s">
        <v>10</v>
      </c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15" t="s">
        <v>97</v>
      </c>
      <c r="B59" s="15"/>
      <c r="C59" s="15"/>
      <c r="D59" s="15"/>
      <c r="E59" s="15"/>
      <c r="F59" s="15"/>
      <c r="G59" s="15" t="s">
        <v>98</v>
      </c>
      <c r="H59" s="19">
        <v>2025</v>
      </c>
      <c r="I59" s="19"/>
      <c r="J59" s="19">
        <v>1403.63</v>
      </c>
      <c r="K59" s="17"/>
      <c r="L59" s="19">
        <v>1890</v>
      </c>
      <c r="M59" s="2"/>
      <c r="N59" s="18">
        <v>5642</v>
      </c>
      <c r="O59" s="18">
        <v>2400</v>
      </c>
      <c r="P59" s="58" t="s">
        <v>369</v>
      </c>
      <c r="Q59" s="2" t="s">
        <v>10</v>
      </c>
      <c r="R59" s="2" t="s">
        <v>10</v>
      </c>
      <c r="S59" s="2"/>
      <c r="T59" s="2" t="s">
        <v>10</v>
      </c>
      <c r="U59" s="2"/>
      <c r="V59" s="2"/>
      <c r="W59" s="2"/>
      <c r="X59" s="2"/>
      <c r="Y59" s="2"/>
      <c r="Z59" s="2"/>
    </row>
    <row r="60" spans="1:26" ht="14.25" customHeight="1" x14ac:dyDescent="0.3">
      <c r="A60" s="15" t="s">
        <v>99</v>
      </c>
      <c r="B60" s="15"/>
      <c r="C60" s="15"/>
      <c r="D60" s="15"/>
      <c r="E60" s="15"/>
      <c r="F60" s="15"/>
      <c r="G60" s="15" t="s">
        <v>100</v>
      </c>
      <c r="H60" s="19">
        <v>787</v>
      </c>
      <c r="I60" s="19"/>
      <c r="J60" s="19">
        <v>975</v>
      </c>
      <c r="K60" s="17"/>
      <c r="L60" s="19">
        <v>1482.35</v>
      </c>
      <c r="M60" s="2"/>
      <c r="N60" s="18">
        <v>1000</v>
      </c>
      <c r="O60" s="59">
        <v>1500</v>
      </c>
      <c r="P60" s="60" t="s">
        <v>10</v>
      </c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15" t="s">
        <v>101</v>
      </c>
      <c r="B61" s="15"/>
      <c r="C61" s="15"/>
      <c r="D61" s="15"/>
      <c r="E61" s="15"/>
      <c r="F61" s="15"/>
      <c r="G61" s="15" t="s">
        <v>102</v>
      </c>
      <c r="H61" s="26">
        <v>31</v>
      </c>
      <c r="I61" s="19"/>
      <c r="J61" s="26">
        <v>137.05000000000001</v>
      </c>
      <c r="K61" s="17"/>
      <c r="L61" s="26">
        <f>461.87+190.5</f>
        <v>652.37</v>
      </c>
      <c r="M61" s="2"/>
      <c r="N61" s="27">
        <v>600</v>
      </c>
      <c r="O61" s="27">
        <v>0</v>
      </c>
      <c r="P61" s="60" t="s">
        <v>10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15"/>
      <c r="B62" s="15"/>
      <c r="C62" s="15"/>
      <c r="D62" s="15"/>
      <c r="E62" s="15"/>
      <c r="F62" s="15" t="s">
        <v>103</v>
      </c>
      <c r="G62" s="15"/>
      <c r="H62" s="19">
        <f>ROUND(SUM(H58:H61),5)</f>
        <v>2843</v>
      </c>
      <c r="I62" s="19"/>
      <c r="J62" s="19">
        <f>ROUND(SUM(J58:J61),5)</f>
        <v>2515.6799999999998</v>
      </c>
      <c r="K62" s="17"/>
      <c r="L62" s="19">
        <f>ROUND(SUM(L58:L61),5)</f>
        <v>4024.72</v>
      </c>
      <c r="M62" s="2"/>
      <c r="N62" s="18">
        <f t="shared" ref="N62:O62" si="4">ROUND(SUM(N58:N61),5)</f>
        <v>7242</v>
      </c>
      <c r="O62" s="18">
        <f t="shared" si="4"/>
        <v>3900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15"/>
      <c r="B63" s="15"/>
      <c r="C63" s="15"/>
      <c r="D63" s="15"/>
      <c r="E63" s="15"/>
      <c r="F63" s="15" t="s">
        <v>104</v>
      </c>
      <c r="G63" s="15"/>
      <c r="H63" s="19"/>
      <c r="I63" s="19"/>
      <c r="J63" s="19"/>
      <c r="K63" s="17"/>
      <c r="L63" s="19"/>
      <c r="M63" s="2"/>
      <c r="N63" s="18"/>
      <c r="O63" s="1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hidden="1" customHeight="1" x14ac:dyDescent="0.3">
      <c r="A64" s="15" t="s">
        <v>105</v>
      </c>
      <c r="B64" s="15"/>
      <c r="C64" s="15"/>
      <c r="D64" s="15"/>
      <c r="E64" s="15"/>
      <c r="F64" s="15"/>
      <c r="G64" s="15" t="s">
        <v>106</v>
      </c>
      <c r="H64" s="19">
        <v>0</v>
      </c>
      <c r="I64" s="19"/>
      <c r="J64" s="19"/>
      <c r="K64" s="17"/>
      <c r="L64" s="19">
        <v>0</v>
      </c>
      <c r="M64" s="2"/>
      <c r="N64" s="18">
        <v>100</v>
      </c>
      <c r="O64" s="18">
        <v>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15" t="s">
        <v>107</v>
      </c>
      <c r="B65" s="15"/>
      <c r="C65" s="15"/>
      <c r="D65" s="15"/>
      <c r="E65" s="15"/>
      <c r="F65" s="15"/>
      <c r="G65" s="15" t="s">
        <v>108</v>
      </c>
      <c r="H65" s="19">
        <v>373</v>
      </c>
      <c r="I65" s="19"/>
      <c r="J65" s="19">
        <v>-640.30999999999995</v>
      </c>
      <c r="K65" s="17"/>
      <c r="L65" s="19">
        <v>2782.67</v>
      </c>
      <c r="M65" s="2"/>
      <c r="N65" s="18">
        <v>750</v>
      </c>
      <c r="O65" s="18">
        <v>3500</v>
      </c>
      <c r="P65" s="60" t="s">
        <v>270</v>
      </c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15" t="s">
        <v>109</v>
      </c>
      <c r="B66" s="15"/>
      <c r="C66" s="15"/>
      <c r="D66" s="15"/>
      <c r="E66" s="15"/>
      <c r="F66" s="15"/>
      <c r="G66" s="15" t="s">
        <v>110</v>
      </c>
      <c r="H66" s="19">
        <v>2207</v>
      </c>
      <c r="I66" s="19"/>
      <c r="J66" s="19">
        <v>2293.4</v>
      </c>
      <c r="K66" s="17"/>
      <c r="L66" s="19">
        <v>2069.66</v>
      </c>
      <c r="M66" s="2"/>
      <c r="N66" s="18">
        <v>2200</v>
      </c>
      <c r="O66" s="19">
        <v>3500</v>
      </c>
      <c r="P66" s="60" t="s">
        <v>10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15" t="s">
        <v>111</v>
      </c>
      <c r="B67" s="15"/>
      <c r="C67" s="15"/>
      <c r="D67" s="15"/>
      <c r="E67" s="15"/>
      <c r="F67" s="15"/>
      <c r="G67" s="15" t="s">
        <v>112</v>
      </c>
      <c r="H67" s="19"/>
      <c r="I67" s="19"/>
      <c r="J67" s="19">
        <v>1668.1</v>
      </c>
      <c r="K67" s="17"/>
      <c r="L67" s="19">
        <v>2271.5100000000002</v>
      </c>
      <c r="M67" s="2"/>
      <c r="N67" s="18">
        <v>1500</v>
      </c>
      <c r="O67" s="18">
        <v>2400</v>
      </c>
      <c r="P67" s="2" t="s">
        <v>10</v>
      </c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15"/>
      <c r="B68" s="15"/>
      <c r="C68" s="15"/>
      <c r="D68" s="15"/>
      <c r="E68" s="15"/>
      <c r="F68" s="15"/>
      <c r="G68" s="15" t="s">
        <v>113</v>
      </c>
      <c r="H68" s="19"/>
      <c r="I68" s="19"/>
      <c r="J68" s="19">
        <v>0</v>
      </c>
      <c r="K68" s="17"/>
      <c r="L68" s="19">
        <v>0</v>
      </c>
      <c r="M68" s="2"/>
      <c r="N68" s="18"/>
      <c r="O68" s="61">
        <v>1000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15"/>
      <c r="B69" s="15"/>
      <c r="C69" s="15"/>
      <c r="D69" s="15" t="s">
        <v>114</v>
      </c>
      <c r="E69" s="15"/>
      <c r="F69" s="15"/>
      <c r="G69" s="15" t="s">
        <v>115</v>
      </c>
      <c r="H69" s="19"/>
      <c r="I69" s="19"/>
      <c r="J69" s="19">
        <v>0</v>
      </c>
      <c r="K69" s="17"/>
      <c r="L69" s="19">
        <f>3723.31-3383.77</f>
        <v>339.53999999999996</v>
      </c>
      <c r="M69" s="2"/>
      <c r="N69" s="18"/>
      <c r="O69" s="59">
        <v>2600</v>
      </c>
      <c r="P69" s="60" t="s">
        <v>10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15" t="s">
        <v>116</v>
      </c>
      <c r="B70" s="15"/>
      <c r="C70" s="15"/>
      <c r="D70" s="15"/>
      <c r="E70" s="15"/>
      <c r="F70" s="15"/>
      <c r="G70" s="15" t="s">
        <v>117</v>
      </c>
      <c r="H70" s="19">
        <v>590</v>
      </c>
      <c r="I70" s="19"/>
      <c r="J70" s="19">
        <v>576.19000000000005</v>
      </c>
      <c r="K70" s="17"/>
      <c r="L70" s="19">
        <v>562.1</v>
      </c>
      <c r="M70" s="2"/>
      <c r="N70" s="18">
        <v>562</v>
      </c>
      <c r="O70" s="18">
        <v>550</v>
      </c>
      <c r="P70" s="57" t="s">
        <v>10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15" t="s">
        <v>118</v>
      </c>
      <c r="B71" s="15"/>
      <c r="C71" s="15"/>
      <c r="D71" s="15"/>
      <c r="E71" s="15"/>
      <c r="F71" s="15"/>
      <c r="G71" s="15" t="s">
        <v>119</v>
      </c>
      <c r="H71" s="19">
        <v>428</v>
      </c>
      <c r="I71" s="19"/>
      <c r="J71" s="19">
        <v>444</v>
      </c>
      <c r="K71" s="17"/>
      <c r="L71" s="19">
        <v>460</v>
      </c>
      <c r="M71" s="2"/>
      <c r="N71" s="18">
        <v>388</v>
      </c>
      <c r="O71" s="18">
        <v>550</v>
      </c>
      <c r="P71" s="20" t="s">
        <v>10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hidden="1" customHeight="1" x14ac:dyDescent="0.3">
      <c r="A72" s="15" t="s">
        <v>120</v>
      </c>
      <c r="B72" s="15"/>
      <c r="C72" s="15"/>
      <c r="D72" s="15"/>
      <c r="E72" s="15"/>
      <c r="F72" s="15"/>
      <c r="G72" s="15" t="s">
        <v>113</v>
      </c>
      <c r="H72" s="19">
        <v>500</v>
      </c>
      <c r="I72" s="19"/>
      <c r="J72" s="19"/>
      <c r="K72" s="17"/>
      <c r="L72" s="19">
        <v>0</v>
      </c>
      <c r="M72" s="2"/>
      <c r="N72" s="18">
        <v>500</v>
      </c>
      <c r="O72" s="18">
        <v>0</v>
      </c>
      <c r="P72" s="20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thickBot="1" x14ac:dyDescent="0.35">
      <c r="A73" s="15" t="s">
        <v>121</v>
      </c>
      <c r="B73" s="15"/>
      <c r="C73" s="15"/>
      <c r="D73" s="15"/>
      <c r="E73" s="15"/>
      <c r="F73" s="15"/>
      <c r="G73" s="15" t="s">
        <v>122</v>
      </c>
      <c r="H73" s="26">
        <v>276</v>
      </c>
      <c r="I73" s="19"/>
      <c r="J73" s="26">
        <v>276</v>
      </c>
      <c r="K73" s="17"/>
      <c r="L73" s="26">
        <v>300</v>
      </c>
      <c r="M73" s="2"/>
      <c r="N73" s="27">
        <v>300</v>
      </c>
      <c r="O73" s="27">
        <v>450</v>
      </c>
      <c r="P73" s="20" t="s">
        <v>10</v>
      </c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15"/>
      <c r="B74" s="15"/>
      <c r="C74" s="15"/>
      <c r="D74" s="15"/>
      <c r="E74" s="15"/>
      <c r="F74" s="15" t="s">
        <v>123</v>
      </c>
      <c r="G74" s="15"/>
      <c r="H74" s="19">
        <f>ROUND(SUM(H63:H73),5)</f>
        <v>4374</v>
      </c>
      <c r="I74" s="19"/>
      <c r="J74" s="19">
        <f>ROUND(SUM(J63:J73),5)</f>
        <v>4617.38</v>
      </c>
      <c r="K74" s="17"/>
      <c r="L74" s="19">
        <f>ROUND(SUM(L63:L73),5)</f>
        <v>8785.48</v>
      </c>
      <c r="M74" s="2"/>
      <c r="N74" s="18">
        <f t="shared" ref="N74:O74" si="5">ROUND(SUM(N63:N73),5)</f>
        <v>6300</v>
      </c>
      <c r="O74" s="18">
        <f t="shared" si="5"/>
        <v>14550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hidden="1" customHeight="1" x14ac:dyDescent="0.3">
      <c r="A75" s="15"/>
      <c r="B75" s="15"/>
      <c r="C75" s="15"/>
      <c r="D75" s="15"/>
      <c r="E75" s="15"/>
      <c r="F75" s="30" t="s">
        <v>124</v>
      </c>
      <c r="G75" s="30"/>
      <c r="H75" s="19"/>
      <c r="I75" s="31" t="s">
        <v>125</v>
      </c>
      <c r="J75" s="32"/>
      <c r="K75" s="17"/>
      <c r="L75" s="19"/>
      <c r="M75" s="2"/>
      <c r="N75" s="18"/>
      <c r="O75" s="1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hidden="1" customHeight="1" x14ac:dyDescent="0.3">
      <c r="A76" s="15" t="s">
        <v>126</v>
      </c>
      <c r="B76" s="15"/>
      <c r="C76" s="15"/>
      <c r="D76" s="15"/>
      <c r="E76" s="15"/>
      <c r="F76" s="15"/>
      <c r="G76" s="15" t="s">
        <v>106</v>
      </c>
      <c r="H76" s="19">
        <v>0</v>
      </c>
      <c r="I76" s="19"/>
      <c r="J76" s="19">
        <v>275</v>
      </c>
      <c r="K76" s="17"/>
      <c r="L76" s="19">
        <v>0</v>
      </c>
      <c r="M76" s="2"/>
      <c r="N76" s="18">
        <v>100</v>
      </c>
      <c r="O76" s="18">
        <v>0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hidden="1" customHeight="1" x14ac:dyDescent="0.3">
      <c r="A77" s="15" t="s">
        <v>127</v>
      </c>
      <c r="B77" s="15"/>
      <c r="C77" s="15"/>
      <c r="D77" s="15"/>
      <c r="E77" s="15"/>
      <c r="F77" s="15"/>
      <c r="G77" s="15" t="s">
        <v>108</v>
      </c>
      <c r="H77" s="19">
        <v>291</v>
      </c>
      <c r="I77" s="19"/>
      <c r="J77" s="19">
        <v>-1147.92</v>
      </c>
      <c r="K77" s="17"/>
      <c r="L77" s="19">
        <v>4094.61</v>
      </c>
      <c r="M77" s="2"/>
      <c r="N77" s="18">
        <v>1000</v>
      </c>
      <c r="O77" s="18">
        <v>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hidden="1" customHeight="1" x14ac:dyDescent="0.3">
      <c r="A78" s="15" t="s">
        <v>128</v>
      </c>
      <c r="B78" s="15"/>
      <c r="C78" s="15"/>
      <c r="D78" s="15"/>
      <c r="E78" s="15"/>
      <c r="F78" s="15"/>
      <c r="G78" s="15" t="s">
        <v>110</v>
      </c>
      <c r="H78" s="19">
        <v>5116</v>
      </c>
      <c r="I78" s="19"/>
      <c r="J78" s="19">
        <v>4488.79</v>
      </c>
      <c r="K78" s="17"/>
      <c r="L78" s="19">
        <v>3123.63</v>
      </c>
      <c r="M78" s="2"/>
      <c r="N78" s="18">
        <v>5000</v>
      </c>
      <c r="O78" s="18">
        <v>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hidden="1" customHeight="1" x14ac:dyDescent="0.3">
      <c r="A79" s="15" t="s">
        <v>129</v>
      </c>
      <c r="B79" s="15"/>
      <c r="C79" s="15"/>
      <c r="D79" s="15"/>
      <c r="E79" s="15"/>
      <c r="F79" s="15"/>
      <c r="G79" s="15" t="s">
        <v>112</v>
      </c>
      <c r="H79" s="19">
        <v>1504</v>
      </c>
      <c r="I79" s="19"/>
      <c r="J79" s="19">
        <v>230</v>
      </c>
      <c r="K79" s="17"/>
      <c r="L79" s="19">
        <v>0</v>
      </c>
      <c r="M79" s="2"/>
      <c r="N79" s="18">
        <v>1000</v>
      </c>
      <c r="O79" s="18">
        <v>0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hidden="1" customHeight="1" x14ac:dyDescent="0.3">
      <c r="A80" s="15" t="s">
        <v>130</v>
      </c>
      <c r="B80" s="15"/>
      <c r="C80" s="15"/>
      <c r="D80" s="15"/>
      <c r="E80" s="15"/>
      <c r="F80" s="15"/>
      <c r="G80" s="15" t="s">
        <v>117</v>
      </c>
      <c r="H80" s="19">
        <v>501</v>
      </c>
      <c r="I80" s="19"/>
      <c r="J80" s="19">
        <v>489.48</v>
      </c>
      <c r="K80" s="17"/>
      <c r="L80" s="19">
        <v>477.51</v>
      </c>
      <c r="M80" s="2"/>
      <c r="N80" s="18">
        <v>479</v>
      </c>
      <c r="O80" s="18">
        <v>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hidden="1" customHeight="1" x14ac:dyDescent="0.3">
      <c r="A81" s="15" t="s">
        <v>131</v>
      </c>
      <c r="B81" s="15"/>
      <c r="C81" s="15"/>
      <c r="D81" s="15"/>
      <c r="E81" s="15"/>
      <c r="F81" s="15"/>
      <c r="G81" s="15" t="s">
        <v>113</v>
      </c>
      <c r="H81" s="19">
        <v>1148</v>
      </c>
      <c r="I81" s="19"/>
      <c r="J81" s="19"/>
      <c r="K81" s="17"/>
      <c r="L81" s="19">
        <v>0</v>
      </c>
      <c r="M81" s="2"/>
      <c r="N81" s="18">
        <v>1000</v>
      </c>
      <c r="O81" s="18">
        <v>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hidden="1" customHeight="1" x14ac:dyDescent="0.3">
      <c r="A82" s="15" t="s">
        <v>132</v>
      </c>
      <c r="B82" s="15"/>
      <c r="C82" s="15"/>
      <c r="D82" s="15"/>
      <c r="E82" s="15"/>
      <c r="F82" s="15"/>
      <c r="G82" s="15" t="s">
        <v>133</v>
      </c>
      <c r="H82" s="19">
        <v>2409</v>
      </c>
      <c r="I82" s="19"/>
      <c r="J82" s="19">
        <v>1907.25</v>
      </c>
      <c r="K82" s="17"/>
      <c r="L82" s="19">
        <v>3383.77</v>
      </c>
      <c r="M82" s="2"/>
      <c r="N82" s="18">
        <v>2200</v>
      </c>
      <c r="O82" s="18">
        <v>0</v>
      </c>
      <c r="P82" s="2" t="s">
        <v>10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hidden="1" customHeight="1" x14ac:dyDescent="0.3">
      <c r="A83" s="15" t="s">
        <v>134</v>
      </c>
      <c r="B83" s="15"/>
      <c r="C83" s="15"/>
      <c r="D83" s="15"/>
      <c r="E83" s="15"/>
      <c r="F83" s="15"/>
      <c r="G83" s="15" t="s">
        <v>122</v>
      </c>
      <c r="H83" s="26">
        <v>625</v>
      </c>
      <c r="I83" s="19"/>
      <c r="J83" s="26">
        <v>552</v>
      </c>
      <c r="K83" s="17"/>
      <c r="L83" s="26">
        <v>150</v>
      </c>
      <c r="M83" s="2"/>
      <c r="N83" s="27">
        <v>600</v>
      </c>
      <c r="O83" s="27">
        <v>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hidden="1" customHeight="1" x14ac:dyDescent="0.3">
      <c r="A84" s="15"/>
      <c r="B84" s="15"/>
      <c r="C84" s="15"/>
      <c r="D84" s="15"/>
      <c r="E84" s="15"/>
      <c r="F84" s="15" t="s">
        <v>135</v>
      </c>
      <c r="G84" s="15"/>
      <c r="H84" s="19">
        <f>ROUND(SUM(H75:H83),5)</f>
        <v>11594</v>
      </c>
      <c r="I84" s="19"/>
      <c r="J84" s="19">
        <f>ROUND(SUM(J75:J83),5)</f>
        <v>6794.6</v>
      </c>
      <c r="K84" s="17"/>
      <c r="L84" s="19">
        <f>ROUND(SUM(L75:L83),5)</f>
        <v>11229.52</v>
      </c>
      <c r="M84" s="2"/>
      <c r="N84" s="18">
        <f t="shared" ref="N84:O84" si="6">ROUND(SUM(N75:N83),5)</f>
        <v>11379</v>
      </c>
      <c r="O84" s="18">
        <f t="shared" si="6"/>
        <v>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15"/>
      <c r="B85" s="15"/>
      <c r="C85" s="15"/>
      <c r="D85" s="15"/>
      <c r="E85" s="15"/>
      <c r="F85" s="15" t="s">
        <v>136</v>
      </c>
      <c r="G85" s="15"/>
      <c r="H85" s="19"/>
      <c r="I85" s="19"/>
      <c r="J85" s="19"/>
      <c r="K85" s="17"/>
      <c r="L85" s="19"/>
      <c r="M85" s="2"/>
      <c r="N85" s="18"/>
      <c r="O85" s="1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15" t="s">
        <v>137</v>
      </c>
      <c r="B86" s="15"/>
      <c r="C86" s="15"/>
      <c r="D86" s="15"/>
      <c r="E86" s="15"/>
      <c r="F86" s="15"/>
      <c r="G86" s="15" t="s">
        <v>108</v>
      </c>
      <c r="H86" s="19">
        <v>525</v>
      </c>
      <c r="I86" s="19"/>
      <c r="J86" s="19">
        <v>-268.51</v>
      </c>
      <c r="K86" s="17"/>
      <c r="L86" s="19">
        <v>4340.84</v>
      </c>
      <c r="M86" s="2"/>
      <c r="N86" s="18">
        <v>1000</v>
      </c>
      <c r="O86" s="18">
        <v>2500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15" t="s">
        <v>138</v>
      </c>
      <c r="B87" s="15"/>
      <c r="C87" s="15"/>
      <c r="D87" s="15"/>
      <c r="E87" s="15"/>
      <c r="F87" s="15"/>
      <c r="G87" s="15" t="s">
        <v>110</v>
      </c>
      <c r="H87" s="19">
        <v>1528</v>
      </c>
      <c r="I87" s="19"/>
      <c r="J87" s="19">
        <v>1924.41</v>
      </c>
      <c r="K87" s="17"/>
      <c r="L87" s="19">
        <v>2030.97</v>
      </c>
      <c r="M87" s="2"/>
      <c r="N87" s="18">
        <v>1800</v>
      </c>
      <c r="O87" s="18">
        <v>2500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15" t="s">
        <v>139</v>
      </c>
      <c r="B88" s="15"/>
      <c r="C88" s="15"/>
      <c r="D88" s="15"/>
      <c r="E88" s="15"/>
      <c r="F88" s="15"/>
      <c r="G88" s="62" t="s">
        <v>371</v>
      </c>
      <c r="H88" s="19"/>
      <c r="I88" s="19"/>
      <c r="J88" s="19">
        <v>710.01</v>
      </c>
      <c r="K88" s="17"/>
      <c r="L88" s="19">
        <v>0</v>
      </c>
      <c r="M88" s="2"/>
      <c r="N88" s="18">
        <v>750</v>
      </c>
      <c r="O88" s="18">
        <f>1615.46+850</f>
        <v>2465.46</v>
      </c>
      <c r="P88" s="60" t="s">
        <v>10</v>
      </c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62" t="s">
        <v>370</v>
      </c>
      <c r="B89" s="15"/>
      <c r="C89" s="15"/>
      <c r="D89" s="15" t="s">
        <v>140</v>
      </c>
      <c r="E89" s="15"/>
      <c r="F89" s="15"/>
      <c r="G89" s="15"/>
      <c r="H89" s="19"/>
      <c r="I89" s="19"/>
      <c r="J89" s="19"/>
      <c r="K89" s="17"/>
      <c r="L89" s="19"/>
      <c r="M89" s="2"/>
      <c r="N89" s="18"/>
      <c r="O89" s="18">
        <v>1500</v>
      </c>
      <c r="P89" s="60" t="s">
        <v>10</v>
      </c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15" t="s">
        <v>141</v>
      </c>
      <c r="B90" s="15"/>
      <c r="C90" s="15"/>
      <c r="D90" s="15"/>
      <c r="E90" s="15"/>
      <c r="F90" s="15"/>
      <c r="G90" s="15" t="s">
        <v>142</v>
      </c>
      <c r="H90" s="19"/>
      <c r="I90" s="19"/>
      <c r="J90" s="19">
        <v>94.77</v>
      </c>
      <c r="K90" s="17"/>
      <c r="L90" s="19">
        <v>2415.4499999999998</v>
      </c>
      <c r="M90" s="2"/>
      <c r="N90" s="18">
        <v>500</v>
      </c>
      <c r="O90" s="18">
        <v>1500</v>
      </c>
      <c r="P90" s="60" t="s">
        <v>10</v>
      </c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15"/>
      <c r="B91" s="15"/>
      <c r="C91" s="15"/>
      <c r="D91" s="15"/>
      <c r="E91" s="15"/>
      <c r="F91" s="15"/>
      <c r="G91" s="15" t="s">
        <v>113</v>
      </c>
      <c r="H91" s="19"/>
      <c r="I91" s="19"/>
      <c r="J91" s="19"/>
      <c r="K91" s="17"/>
      <c r="L91" s="19"/>
      <c r="M91" s="2"/>
      <c r="N91" s="18"/>
      <c r="O91" s="59">
        <v>1000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15" t="s">
        <v>143</v>
      </c>
      <c r="B92" s="15"/>
      <c r="C92" s="15"/>
      <c r="D92" s="15"/>
      <c r="E92" s="15"/>
      <c r="F92" s="15"/>
      <c r="G92" s="15" t="s">
        <v>117</v>
      </c>
      <c r="H92" s="19">
        <v>590</v>
      </c>
      <c r="I92" s="19"/>
      <c r="J92" s="19">
        <v>576.19000000000005</v>
      </c>
      <c r="K92" s="17"/>
      <c r="L92" s="19">
        <v>562.1</v>
      </c>
      <c r="M92" s="2"/>
      <c r="N92" s="18">
        <v>562</v>
      </c>
      <c r="O92" s="18">
        <v>550</v>
      </c>
      <c r="P92" s="57" t="s">
        <v>10</v>
      </c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15" t="s">
        <v>144</v>
      </c>
      <c r="B93" s="15"/>
      <c r="C93" s="15"/>
      <c r="D93" s="15"/>
      <c r="E93" s="15"/>
      <c r="F93" s="15"/>
      <c r="G93" s="15" t="s">
        <v>119</v>
      </c>
      <c r="H93" s="19">
        <v>568</v>
      </c>
      <c r="I93" s="19"/>
      <c r="J93" s="19">
        <v>458.79</v>
      </c>
      <c r="K93" s="17"/>
      <c r="L93" s="19">
        <v>544.17999999999995</v>
      </c>
      <c r="M93" s="2"/>
      <c r="N93" s="18">
        <v>600</v>
      </c>
      <c r="O93" s="18">
        <v>450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hidden="1" customHeight="1" x14ac:dyDescent="0.3">
      <c r="A94" s="15" t="s">
        <v>145</v>
      </c>
      <c r="B94" s="15"/>
      <c r="C94" s="15"/>
      <c r="D94" s="15"/>
      <c r="E94" s="15"/>
      <c r="F94" s="15"/>
      <c r="G94" s="15" t="s">
        <v>113</v>
      </c>
      <c r="H94" s="19">
        <v>500</v>
      </c>
      <c r="I94" s="19"/>
      <c r="J94" s="19"/>
      <c r="K94" s="17"/>
      <c r="L94" s="19">
        <v>0</v>
      </c>
      <c r="M94" s="2"/>
      <c r="N94" s="18">
        <v>500</v>
      </c>
      <c r="O94" s="18">
        <v>0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thickBot="1" x14ac:dyDescent="0.35">
      <c r="A95" s="15" t="s">
        <v>146</v>
      </c>
      <c r="B95" s="15"/>
      <c r="C95" s="15"/>
      <c r="D95" s="15"/>
      <c r="E95" s="15"/>
      <c r="F95" s="15"/>
      <c r="G95" s="15" t="s">
        <v>122</v>
      </c>
      <c r="H95" s="19">
        <v>293</v>
      </c>
      <c r="I95" s="19"/>
      <c r="J95" s="19">
        <v>314.39999999999998</v>
      </c>
      <c r="K95" s="17"/>
      <c r="L95" s="19">
        <v>379.2</v>
      </c>
      <c r="M95" s="2"/>
      <c r="N95" s="18">
        <v>350</v>
      </c>
      <c r="O95" s="18">
        <v>400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thickBot="1" x14ac:dyDescent="0.35">
      <c r="A96" s="15"/>
      <c r="B96" s="15"/>
      <c r="C96" s="15"/>
      <c r="D96" s="15"/>
      <c r="E96" s="15"/>
      <c r="F96" s="15" t="s">
        <v>147</v>
      </c>
      <c r="G96" s="15"/>
      <c r="H96" s="28">
        <f>ROUND(SUM(H85:H95),5)</f>
        <v>4004</v>
      </c>
      <c r="I96" s="19"/>
      <c r="J96" s="28">
        <f>ROUND(SUM(J85:J95),5)</f>
        <v>3810.06</v>
      </c>
      <c r="K96" s="17"/>
      <c r="L96" s="28">
        <f>ROUND(SUM(L85:L95),5)</f>
        <v>10272.74</v>
      </c>
      <c r="M96" s="2"/>
      <c r="N96" s="33">
        <f t="shared" ref="N96:O96" si="7">ROUND(SUM(N85:N95),5)</f>
        <v>6062</v>
      </c>
      <c r="O96" s="33">
        <f t="shared" si="7"/>
        <v>12865.46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15"/>
      <c r="B97" s="15"/>
      <c r="C97" s="15"/>
      <c r="D97" s="15"/>
      <c r="E97" s="15" t="s">
        <v>148</v>
      </c>
      <c r="F97" s="15"/>
      <c r="G97" s="15"/>
      <c r="H97" s="19">
        <f>ROUND(H57+H62+H74+H84+H96,5)</f>
        <v>22815</v>
      </c>
      <c r="I97" s="19"/>
      <c r="J97" s="19">
        <f>ROUND(J57+J62+J74+J84+J96,5)</f>
        <v>17737.72</v>
      </c>
      <c r="K97" s="17"/>
      <c r="L97" s="19">
        <f>ROUND(L57+L62+L74+L84+L96,5)</f>
        <v>34312.46</v>
      </c>
      <c r="M97" s="2"/>
      <c r="N97" s="18">
        <f t="shared" ref="N97:O97" si="8">ROUND(N62+N74+N84+N96,5)</f>
        <v>30983</v>
      </c>
      <c r="O97" s="18">
        <f t="shared" si="8"/>
        <v>31315.46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15"/>
      <c r="B98" s="15"/>
      <c r="C98" s="15"/>
      <c r="D98" s="15"/>
      <c r="E98" s="15" t="s">
        <v>149</v>
      </c>
      <c r="F98" s="15"/>
      <c r="G98" s="15"/>
      <c r="H98" s="19"/>
      <c r="I98" s="19"/>
      <c r="J98" s="19"/>
      <c r="K98" s="17"/>
      <c r="L98" s="19"/>
      <c r="M98" s="2"/>
      <c r="N98" s="18"/>
      <c r="O98" s="18"/>
      <c r="P98" s="60" t="s">
        <v>10</v>
      </c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15"/>
      <c r="B99" s="15"/>
      <c r="C99" s="15"/>
      <c r="D99" s="15"/>
      <c r="E99" s="15"/>
      <c r="F99" s="15" t="s">
        <v>96</v>
      </c>
      <c r="G99" s="15"/>
      <c r="H99" s="19"/>
      <c r="I99" s="19"/>
      <c r="J99" s="19"/>
      <c r="K99" s="17"/>
      <c r="L99" s="19"/>
      <c r="M99" s="2"/>
      <c r="N99" s="18"/>
      <c r="O99" s="1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15" t="s">
        <v>150</v>
      </c>
      <c r="B100" s="15"/>
      <c r="C100" s="15"/>
      <c r="D100" s="15"/>
      <c r="E100" s="15"/>
      <c r="F100" s="15"/>
      <c r="G100" s="15" t="s">
        <v>151</v>
      </c>
      <c r="H100" s="19">
        <v>0</v>
      </c>
      <c r="I100" s="19"/>
      <c r="J100" s="19"/>
      <c r="K100" s="17"/>
      <c r="L100" s="19">
        <v>0</v>
      </c>
      <c r="M100" s="2"/>
      <c r="N100" s="18"/>
      <c r="O100" s="18">
        <v>0</v>
      </c>
      <c r="P100" s="34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15" t="s">
        <v>152</v>
      </c>
      <c r="B101" s="15"/>
      <c r="C101" s="15"/>
      <c r="D101" s="15"/>
      <c r="E101" s="15"/>
      <c r="F101" s="15"/>
      <c r="G101" s="15" t="s">
        <v>153</v>
      </c>
      <c r="H101" s="19">
        <v>0</v>
      </c>
      <c r="I101" s="19"/>
      <c r="J101" s="19">
        <v>94.96</v>
      </c>
      <c r="K101" s="17"/>
      <c r="L101" s="19">
        <v>0</v>
      </c>
      <c r="M101" s="2"/>
      <c r="N101" s="18">
        <v>100</v>
      </c>
      <c r="O101" s="18">
        <v>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15"/>
      <c r="B102" s="15"/>
      <c r="C102" s="15"/>
      <c r="D102" s="15"/>
      <c r="E102" s="15"/>
      <c r="F102" s="15"/>
      <c r="G102" s="63" t="s">
        <v>154</v>
      </c>
      <c r="H102" s="19">
        <v>250</v>
      </c>
      <c r="I102" s="19"/>
      <c r="J102" s="19">
        <v>0</v>
      </c>
      <c r="K102" s="17"/>
      <c r="L102" s="19">
        <v>0</v>
      </c>
      <c r="M102" s="2"/>
      <c r="N102" s="18">
        <v>200</v>
      </c>
      <c r="O102" s="59">
        <v>500</v>
      </c>
      <c r="P102" s="2"/>
      <c r="Q102" s="35" t="s">
        <v>10</v>
      </c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15" t="s">
        <v>155</v>
      </c>
      <c r="B103" s="15"/>
      <c r="C103" s="15"/>
      <c r="D103" s="15"/>
      <c r="E103" s="15"/>
      <c r="F103" s="15"/>
      <c r="G103" s="15" t="s">
        <v>156</v>
      </c>
      <c r="H103" s="19">
        <v>0</v>
      </c>
      <c r="I103" s="19"/>
      <c r="J103" s="36">
        <v>114.4</v>
      </c>
      <c r="K103" s="17"/>
      <c r="L103" s="36">
        <v>150</v>
      </c>
      <c r="M103" s="2"/>
      <c r="N103" s="18">
        <v>300</v>
      </c>
      <c r="O103" s="37">
        <v>500</v>
      </c>
      <c r="P103" s="20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hidden="1" customHeight="1" x14ac:dyDescent="0.3">
      <c r="A104" s="15" t="s">
        <v>157</v>
      </c>
      <c r="B104" s="15"/>
      <c r="C104" s="15"/>
      <c r="D104" s="15"/>
      <c r="E104" s="15"/>
      <c r="F104" s="15"/>
      <c r="G104" s="15" t="s">
        <v>158</v>
      </c>
      <c r="H104" s="26">
        <v>0</v>
      </c>
      <c r="I104" s="19"/>
      <c r="J104" s="26"/>
      <c r="K104" s="17"/>
      <c r="L104" s="26">
        <v>0</v>
      </c>
      <c r="M104" s="2"/>
      <c r="N104" s="27">
        <v>0</v>
      </c>
      <c r="O104" s="27">
        <v>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15"/>
      <c r="B105" s="15"/>
      <c r="C105" s="15"/>
      <c r="D105" s="15"/>
      <c r="E105" s="15"/>
      <c r="F105" s="15" t="s">
        <v>103</v>
      </c>
      <c r="G105" s="15"/>
      <c r="H105" s="19">
        <f>ROUND(SUM(H99:H104),5)</f>
        <v>250</v>
      </c>
      <c r="I105" s="19"/>
      <c r="J105" s="19">
        <f>ROUND(SUM(J99:J104),5)</f>
        <v>209.36</v>
      </c>
      <c r="K105" s="17"/>
      <c r="L105" s="19">
        <f>ROUND(SUM(L99:L104),5)</f>
        <v>150</v>
      </c>
      <c r="M105" s="2"/>
      <c r="N105" s="18">
        <f t="shared" ref="N105:O105" si="9">ROUND(SUM(N99:N104),5)</f>
        <v>600</v>
      </c>
      <c r="O105" s="18">
        <f t="shared" si="9"/>
        <v>1000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hidden="1" customHeight="1" x14ac:dyDescent="0.3">
      <c r="A106" s="15"/>
      <c r="B106" s="15"/>
      <c r="C106" s="15"/>
      <c r="D106" s="15"/>
      <c r="E106" s="15"/>
      <c r="F106" s="15" t="s">
        <v>159</v>
      </c>
      <c r="G106" s="15"/>
      <c r="H106" s="19"/>
      <c r="I106" s="19"/>
      <c r="J106" s="19"/>
      <c r="K106" s="17"/>
      <c r="L106" s="19"/>
      <c r="M106" s="2"/>
      <c r="N106" s="18"/>
      <c r="O106" s="1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hidden="1" customHeight="1" x14ac:dyDescent="0.3">
      <c r="A107" s="15" t="s">
        <v>160</v>
      </c>
      <c r="B107" s="15"/>
      <c r="C107" s="15"/>
      <c r="D107" s="15"/>
      <c r="E107" s="15"/>
      <c r="F107" s="15"/>
      <c r="G107" s="15" t="s">
        <v>161</v>
      </c>
      <c r="H107" s="19">
        <v>108</v>
      </c>
      <c r="I107" s="19"/>
      <c r="J107" s="19"/>
      <c r="K107" s="17"/>
      <c r="L107" s="19">
        <v>0</v>
      </c>
      <c r="M107" s="2"/>
      <c r="N107" s="18">
        <v>1215</v>
      </c>
      <c r="O107" s="18">
        <v>0</v>
      </c>
      <c r="P107" s="2" t="s">
        <v>10</v>
      </c>
      <c r="Q107" s="2"/>
      <c r="R107" s="2"/>
      <c r="S107" s="2"/>
      <c r="T107" s="2" t="s">
        <v>162</v>
      </c>
      <c r="U107" s="2"/>
      <c r="V107" s="2"/>
      <c r="W107" s="2"/>
      <c r="X107" s="2"/>
      <c r="Y107" s="2"/>
      <c r="Z107" s="2"/>
    </row>
    <row r="108" spans="1:26" ht="14.25" hidden="1" customHeight="1" x14ac:dyDescent="0.3">
      <c r="A108" s="15" t="s">
        <v>163</v>
      </c>
      <c r="B108" s="15"/>
      <c r="C108" s="15"/>
      <c r="D108" s="15"/>
      <c r="E108" s="15"/>
      <c r="F108" s="15"/>
      <c r="G108" s="15" t="s">
        <v>164</v>
      </c>
      <c r="H108" s="26">
        <v>0</v>
      </c>
      <c r="I108" s="19"/>
      <c r="J108" s="26"/>
      <c r="K108" s="17"/>
      <c r="L108" s="26"/>
      <c r="M108" s="2"/>
      <c r="N108" s="27">
        <v>75</v>
      </c>
      <c r="O108" s="27">
        <v>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hidden="1" customHeight="1" x14ac:dyDescent="0.3">
      <c r="A109" s="15"/>
      <c r="B109" s="15"/>
      <c r="C109" s="15"/>
      <c r="D109" s="15"/>
      <c r="E109" s="15"/>
      <c r="F109" s="15" t="s">
        <v>165</v>
      </c>
      <c r="G109" s="15"/>
      <c r="H109" s="19">
        <f>ROUND(SUM(H106:H108),5)</f>
        <v>108</v>
      </c>
      <c r="I109" s="19"/>
      <c r="J109" s="19">
        <f>ROUND(SUM(J106:J108),5)</f>
        <v>0</v>
      </c>
      <c r="K109" s="17"/>
      <c r="L109" s="19">
        <f>ROUND(SUM(L106:L108),5)</f>
        <v>0</v>
      </c>
      <c r="M109" s="2"/>
      <c r="N109" s="18">
        <f t="shared" ref="N109:O109" si="10">ROUND(SUM(N106:N108),5)</f>
        <v>1290</v>
      </c>
      <c r="O109" s="18">
        <f t="shared" si="10"/>
        <v>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hidden="1" customHeight="1" x14ac:dyDescent="0.3">
      <c r="A110" s="15"/>
      <c r="B110" s="15"/>
      <c r="C110" s="15"/>
      <c r="D110" s="15"/>
      <c r="E110" s="15"/>
      <c r="F110" s="15" t="s">
        <v>166</v>
      </c>
      <c r="G110" s="15"/>
      <c r="H110" s="19"/>
      <c r="I110" s="19"/>
      <c r="J110" s="19"/>
      <c r="K110" s="17"/>
      <c r="L110" s="19"/>
      <c r="M110" s="2"/>
      <c r="N110" s="18"/>
      <c r="O110" s="18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hidden="1" customHeight="1" x14ac:dyDescent="0.3">
      <c r="A111" s="15" t="s">
        <v>167</v>
      </c>
      <c r="B111" s="15"/>
      <c r="C111" s="15"/>
      <c r="D111" s="15"/>
      <c r="E111" s="15"/>
      <c r="F111" s="15"/>
      <c r="G111" s="15" t="s">
        <v>168</v>
      </c>
      <c r="H111" s="19">
        <v>0</v>
      </c>
      <c r="I111" s="19"/>
      <c r="J111" s="19"/>
      <c r="K111" s="17"/>
      <c r="L111" s="19"/>
      <c r="M111" s="2"/>
      <c r="N111" s="18">
        <v>22</v>
      </c>
      <c r="O111" s="1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hidden="1" customHeight="1" x14ac:dyDescent="0.3">
      <c r="A112" s="15" t="s">
        <v>169</v>
      </c>
      <c r="B112" s="15"/>
      <c r="C112" s="15"/>
      <c r="D112" s="15"/>
      <c r="E112" s="15"/>
      <c r="F112" s="15"/>
      <c r="G112" s="15" t="s">
        <v>170</v>
      </c>
      <c r="H112" s="19">
        <v>0</v>
      </c>
      <c r="I112" s="19"/>
      <c r="J112" s="19"/>
      <c r="K112" s="17"/>
      <c r="L112" s="19"/>
      <c r="M112" s="2"/>
      <c r="N112" s="18">
        <v>103</v>
      </c>
      <c r="O112" s="18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hidden="1" customHeight="1" x14ac:dyDescent="0.3">
      <c r="A113" s="15" t="s">
        <v>171</v>
      </c>
      <c r="B113" s="15"/>
      <c r="C113" s="15"/>
      <c r="D113" s="15"/>
      <c r="E113" s="15"/>
      <c r="F113" s="15"/>
      <c r="G113" s="15" t="s">
        <v>172</v>
      </c>
      <c r="H113" s="19">
        <v>60</v>
      </c>
      <c r="I113" s="19"/>
      <c r="J113" s="19"/>
      <c r="K113" s="17"/>
      <c r="L113" s="19"/>
      <c r="M113" s="2"/>
      <c r="N113" s="18">
        <v>450</v>
      </c>
      <c r="O113" s="18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hidden="1" customHeight="1" x14ac:dyDescent="0.3">
      <c r="A114" s="15" t="s">
        <v>173</v>
      </c>
      <c r="B114" s="15"/>
      <c r="C114" s="15"/>
      <c r="D114" s="15"/>
      <c r="E114" s="15"/>
      <c r="F114" s="15"/>
      <c r="G114" s="15" t="s">
        <v>164</v>
      </c>
      <c r="H114" s="19">
        <v>0</v>
      </c>
      <c r="I114" s="19"/>
      <c r="J114" s="19"/>
      <c r="K114" s="17"/>
      <c r="L114" s="19">
        <v>0</v>
      </c>
      <c r="M114" s="2"/>
      <c r="N114" s="18">
        <v>65</v>
      </c>
      <c r="O114" s="18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hidden="1" customHeight="1" x14ac:dyDescent="0.3">
      <c r="A115" s="15"/>
      <c r="B115" s="15"/>
      <c r="C115" s="15"/>
      <c r="D115" s="15"/>
      <c r="E115" s="15"/>
      <c r="F115" s="15" t="s">
        <v>174</v>
      </c>
      <c r="G115" s="15"/>
      <c r="H115" s="28">
        <f>ROUND(SUM(H110:H114),5)</f>
        <v>60</v>
      </c>
      <c r="I115" s="19"/>
      <c r="J115" s="28">
        <f>ROUND(SUM(J110:J114),5)</f>
        <v>0</v>
      </c>
      <c r="K115" s="17"/>
      <c r="L115" s="28">
        <f>ROUND(SUM(L110:L114),5)</f>
        <v>0</v>
      </c>
      <c r="M115" s="2"/>
      <c r="N115" s="33">
        <f t="shared" ref="N115:O115" si="11">ROUND(SUM(N110:N114),5)</f>
        <v>640</v>
      </c>
      <c r="O115" s="33">
        <f t="shared" si="11"/>
        <v>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hidden="1" customHeight="1" x14ac:dyDescent="0.3">
      <c r="A116" s="15"/>
      <c r="B116" s="15"/>
      <c r="C116" s="15"/>
      <c r="D116" s="15"/>
      <c r="E116" s="15" t="s">
        <v>175</v>
      </c>
      <c r="F116" s="15"/>
      <c r="G116" s="15"/>
      <c r="H116" s="19"/>
      <c r="I116" s="19"/>
      <c r="J116" s="19"/>
      <c r="K116" s="17"/>
      <c r="L116" s="19"/>
      <c r="M116" s="2"/>
      <c r="N116" s="18"/>
      <c r="O116" s="18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15"/>
      <c r="B117" s="15"/>
      <c r="C117" s="15"/>
      <c r="D117" s="15"/>
      <c r="E117" s="15" t="s">
        <v>176</v>
      </c>
      <c r="F117" s="15"/>
      <c r="G117" s="15"/>
      <c r="H117" s="19">
        <f>ROUND(H98+H105+H109+H115+H116,5)</f>
        <v>418</v>
      </c>
      <c r="I117" s="19"/>
      <c r="J117" s="19">
        <f>ROUND(J98+J105+J109+J115+J116,5)</f>
        <v>209.36</v>
      </c>
      <c r="K117" s="17"/>
      <c r="L117" s="19">
        <f>ROUND(L98+L105+L109+L115+L116,5)</f>
        <v>150</v>
      </c>
      <c r="M117" s="2"/>
      <c r="N117" s="18">
        <f t="shared" ref="N117:O117" si="12">ROUND(N105+N109+N115,5)</f>
        <v>2530</v>
      </c>
      <c r="O117" s="18">
        <f t="shared" si="12"/>
        <v>1000</v>
      </c>
      <c r="P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15"/>
      <c r="B118" s="15"/>
      <c r="C118" s="15"/>
      <c r="D118" s="15"/>
      <c r="E118" s="15" t="s">
        <v>177</v>
      </c>
      <c r="F118" s="15"/>
      <c r="G118" s="15"/>
      <c r="H118" s="19"/>
      <c r="I118" s="19"/>
      <c r="J118" s="19"/>
      <c r="K118" s="17"/>
      <c r="L118" s="19"/>
      <c r="M118" s="2"/>
      <c r="N118" s="18"/>
      <c r="O118" s="18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15"/>
      <c r="B119" s="15"/>
      <c r="C119" s="15"/>
      <c r="D119" s="15"/>
      <c r="E119" s="15"/>
      <c r="F119" s="15" t="s">
        <v>178</v>
      </c>
      <c r="G119" s="15"/>
      <c r="H119" s="19"/>
      <c r="I119" s="19"/>
      <c r="J119" s="19"/>
      <c r="K119" s="17"/>
      <c r="L119" s="19"/>
      <c r="M119" s="2"/>
      <c r="N119" s="18"/>
      <c r="O119" s="1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15" t="s">
        <v>179</v>
      </c>
      <c r="B120" s="15"/>
      <c r="C120" s="15"/>
      <c r="D120" s="15"/>
      <c r="E120" s="15"/>
      <c r="F120" s="15"/>
      <c r="G120" s="15" t="s">
        <v>180</v>
      </c>
      <c r="H120" s="19">
        <v>397.5</v>
      </c>
      <c r="I120" s="19"/>
      <c r="J120" s="19">
        <v>432</v>
      </c>
      <c r="K120" s="17"/>
      <c r="L120" s="19">
        <v>432</v>
      </c>
      <c r="M120" s="2"/>
      <c r="N120" s="18">
        <v>1602.1</v>
      </c>
      <c r="O120" s="18">
        <v>450</v>
      </c>
      <c r="P120" s="60" t="s">
        <v>10</v>
      </c>
      <c r="Q120" s="2"/>
      <c r="R120" s="38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15" t="s">
        <v>181</v>
      </c>
      <c r="B121" s="15"/>
      <c r="C121" s="15"/>
      <c r="D121" s="15"/>
      <c r="E121" s="15"/>
      <c r="F121" s="15"/>
      <c r="G121" s="39" t="s">
        <v>182</v>
      </c>
      <c r="H121" s="26">
        <f>H124-H120</f>
        <v>4719.5</v>
      </c>
      <c r="I121" s="19"/>
      <c r="J121" s="26"/>
      <c r="K121" s="17"/>
      <c r="L121" s="26">
        <v>6184.92</v>
      </c>
      <c r="M121" s="2"/>
      <c r="N121" s="27">
        <f>N127-N120</f>
        <v>7493.9</v>
      </c>
      <c r="O121" s="27">
        <f>8124-450</f>
        <v>7674</v>
      </c>
      <c r="P121" s="64" t="s">
        <v>10</v>
      </c>
      <c r="Q121" s="2"/>
      <c r="R121" s="38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15"/>
      <c r="B122" s="15"/>
      <c r="C122" s="15"/>
      <c r="D122" s="15"/>
      <c r="E122" s="15"/>
      <c r="F122" s="15" t="s">
        <v>183</v>
      </c>
      <c r="G122" s="15"/>
      <c r="H122" s="19">
        <f>ROUND(SUM(H119:H121),5)</f>
        <v>5117</v>
      </c>
      <c r="I122" s="19"/>
      <c r="J122" s="19">
        <f>ROUND(SUM(J119:J121),5)</f>
        <v>432</v>
      </c>
      <c r="K122" s="17"/>
      <c r="L122" s="19">
        <f>ROUND(SUM(L119:L121),5)</f>
        <v>6616.92</v>
      </c>
      <c r="M122" s="2"/>
      <c r="N122" s="18">
        <f t="shared" ref="N122:O122" si="13">ROUND(SUM(N119:N121),5)</f>
        <v>9096</v>
      </c>
      <c r="O122" s="18">
        <f t="shared" si="13"/>
        <v>8124</v>
      </c>
      <c r="P122" s="60" t="s">
        <v>10</v>
      </c>
      <c r="Q122" s="2"/>
      <c r="R122" s="38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15"/>
      <c r="B123" s="15"/>
      <c r="C123" s="15"/>
      <c r="D123" s="15"/>
      <c r="E123" s="15"/>
      <c r="F123" s="15" t="s">
        <v>184</v>
      </c>
      <c r="G123" s="15"/>
      <c r="H123" s="19"/>
      <c r="I123" s="19"/>
      <c r="J123" s="19"/>
      <c r="K123" s="17"/>
      <c r="L123" s="19"/>
      <c r="M123" s="2"/>
      <c r="N123" s="18"/>
      <c r="O123" s="18"/>
      <c r="P123" s="2"/>
      <c r="Q123" s="2"/>
      <c r="R123" s="2"/>
      <c r="S123" s="38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15" t="s">
        <v>185</v>
      </c>
      <c r="B124" s="15"/>
      <c r="C124" s="15"/>
      <c r="D124" s="15"/>
      <c r="E124" s="15"/>
      <c r="F124" s="15"/>
      <c r="G124" s="15" t="s">
        <v>186</v>
      </c>
      <c r="H124" s="19">
        <v>5117</v>
      </c>
      <c r="I124" s="19"/>
      <c r="J124" s="19">
        <v>4091.04</v>
      </c>
      <c r="K124" s="17"/>
      <c r="L124" s="19">
        <v>4477.92</v>
      </c>
      <c r="M124" s="2"/>
      <c r="N124" s="18">
        <v>5117</v>
      </c>
      <c r="O124" s="18">
        <v>4288</v>
      </c>
      <c r="P124" s="60" t="s">
        <v>10</v>
      </c>
      <c r="Q124" s="25"/>
      <c r="R124" s="25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15" t="s">
        <v>187</v>
      </c>
      <c r="B125" s="15"/>
      <c r="C125" s="15"/>
      <c r="D125" s="15"/>
      <c r="E125" s="15"/>
      <c r="F125" s="15"/>
      <c r="G125" s="15" t="s">
        <v>188</v>
      </c>
      <c r="H125" s="19"/>
      <c r="I125" s="19"/>
      <c r="J125" s="19">
        <v>-50</v>
      </c>
      <c r="K125" s="17"/>
      <c r="L125" s="19">
        <v>311</v>
      </c>
      <c r="M125" s="2"/>
      <c r="N125" s="18">
        <v>2091</v>
      </c>
      <c r="O125" s="18">
        <v>1899</v>
      </c>
      <c r="P125" s="60" t="s">
        <v>10</v>
      </c>
      <c r="Q125" s="25"/>
      <c r="R125" s="25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15" t="s">
        <v>189</v>
      </c>
      <c r="B126" s="15"/>
      <c r="C126" s="15"/>
      <c r="D126" s="15"/>
      <c r="E126" s="15"/>
      <c r="F126" s="15"/>
      <c r="G126" s="15" t="s">
        <v>190</v>
      </c>
      <c r="H126" s="26"/>
      <c r="I126" s="19"/>
      <c r="J126" s="26"/>
      <c r="K126" s="17"/>
      <c r="L126" s="26">
        <v>1828</v>
      </c>
      <c r="M126" s="2"/>
      <c r="N126" s="27">
        <v>1888</v>
      </c>
      <c r="O126" s="27">
        <v>1937</v>
      </c>
      <c r="P126" s="60" t="s">
        <v>10</v>
      </c>
      <c r="Q126" s="25"/>
      <c r="R126" s="25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15"/>
      <c r="B127" s="15"/>
      <c r="C127" s="15"/>
      <c r="D127" s="15"/>
      <c r="E127" s="15"/>
      <c r="F127" s="15" t="s">
        <v>191</v>
      </c>
      <c r="G127" s="15"/>
      <c r="H127" s="19">
        <f>ROUND(SUM(H123:H126),5)</f>
        <v>5117</v>
      </c>
      <c r="I127" s="19"/>
      <c r="J127" s="19">
        <f>ROUND(SUM(J123:J126),5)</f>
        <v>4041.04</v>
      </c>
      <c r="K127" s="17"/>
      <c r="L127" s="19">
        <f>ROUND(SUM(L123:L126),5)</f>
        <v>6616.92</v>
      </c>
      <c r="M127" s="2"/>
      <c r="N127" s="18">
        <f t="shared" ref="N127:O127" si="14">ROUND(SUM(N123:N126),5)</f>
        <v>9096</v>
      </c>
      <c r="O127" s="18">
        <f t="shared" si="14"/>
        <v>8124</v>
      </c>
      <c r="P127" s="60" t="s">
        <v>10</v>
      </c>
      <c r="Q127" s="2"/>
      <c r="R127" s="25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15"/>
      <c r="B128" s="15"/>
      <c r="C128" s="15"/>
      <c r="D128" s="15"/>
      <c r="E128" s="15"/>
      <c r="F128" s="15"/>
      <c r="G128" s="15" t="s">
        <v>192</v>
      </c>
      <c r="H128" s="19"/>
      <c r="I128" s="19"/>
      <c r="J128" s="19"/>
      <c r="K128" s="17"/>
      <c r="L128" s="19"/>
      <c r="M128" s="2"/>
      <c r="N128" s="18"/>
      <c r="O128" s="18">
        <v>500</v>
      </c>
      <c r="P128" s="60" t="s">
        <v>10</v>
      </c>
      <c r="Q128" s="2"/>
      <c r="R128" s="25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15"/>
      <c r="B129" s="15"/>
      <c r="C129" s="15"/>
      <c r="D129" s="15"/>
      <c r="E129" s="15"/>
      <c r="F129" s="15"/>
      <c r="G129" s="15" t="s">
        <v>193</v>
      </c>
      <c r="H129" s="19"/>
      <c r="I129" s="19"/>
      <c r="J129" s="19"/>
      <c r="K129" s="17"/>
      <c r="L129" s="19"/>
      <c r="M129" s="2"/>
      <c r="N129" s="18"/>
      <c r="O129" s="18">
        <v>500</v>
      </c>
      <c r="P129" s="60" t="s">
        <v>10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15" t="s">
        <v>194</v>
      </c>
      <c r="B130" s="15"/>
      <c r="C130" s="15"/>
      <c r="D130" s="15"/>
      <c r="E130" s="15"/>
      <c r="F130" s="15"/>
      <c r="G130" s="15" t="s">
        <v>195</v>
      </c>
      <c r="H130" s="19"/>
      <c r="I130" s="19"/>
      <c r="J130" s="19"/>
      <c r="K130" s="17"/>
      <c r="L130" s="19"/>
      <c r="M130" s="2"/>
      <c r="N130" s="18">
        <f>N7*0.1</f>
        <v>1200</v>
      </c>
      <c r="O130" s="18">
        <v>11100</v>
      </c>
      <c r="P130" s="60" t="s">
        <v>10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15"/>
      <c r="B131" s="15"/>
      <c r="C131" s="15"/>
      <c r="D131" s="15"/>
      <c r="E131" s="15"/>
      <c r="F131" s="15" t="s">
        <v>196</v>
      </c>
      <c r="G131" s="15"/>
      <c r="H131" s="28">
        <f>ROUND(SUM(H129:H130),5)</f>
        <v>0</v>
      </c>
      <c r="I131" s="19"/>
      <c r="J131" s="28">
        <f>ROUND(SUM(J129:J130),5)</f>
        <v>0</v>
      </c>
      <c r="K131" s="17"/>
      <c r="L131" s="28">
        <f>ROUND(SUM(L129:L130),5)</f>
        <v>0</v>
      </c>
      <c r="M131" s="2"/>
      <c r="N131" s="33">
        <f>ROUND(SUM(N129:N130),5)</f>
        <v>1200</v>
      </c>
      <c r="O131" s="33">
        <f>ROUND(SUM(O128:O130),5)</f>
        <v>12100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15"/>
      <c r="B132" s="15"/>
      <c r="C132" s="15"/>
      <c r="D132" s="15"/>
      <c r="E132" s="15" t="s">
        <v>197</v>
      </c>
      <c r="F132" s="15"/>
      <c r="G132" s="15"/>
      <c r="H132" s="19">
        <f>ROUND(H118+H122+H127+H131,5)</f>
        <v>10234</v>
      </c>
      <c r="I132" s="19"/>
      <c r="J132" s="19">
        <f>ROUND(J118+J122+J127+J131,5)</f>
        <v>4473.04</v>
      </c>
      <c r="K132" s="17"/>
      <c r="L132" s="19">
        <f>ROUND(L118+L122+L127+L131,5)</f>
        <v>13233.84</v>
      </c>
      <c r="M132" s="2"/>
      <c r="N132" s="18">
        <f t="shared" ref="N132:O132" si="15">ROUND(N122+N127+N131,5)</f>
        <v>19392</v>
      </c>
      <c r="O132" s="18">
        <f t="shared" si="15"/>
        <v>28348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15"/>
      <c r="B133" s="15"/>
      <c r="C133" s="15"/>
      <c r="D133" s="15"/>
      <c r="E133" s="15" t="s">
        <v>198</v>
      </c>
      <c r="F133" s="15"/>
      <c r="G133" s="15"/>
      <c r="H133" s="19"/>
      <c r="I133" s="19"/>
      <c r="J133" s="19"/>
      <c r="K133" s="17"/>
      <c r="L133" s="19"/>
      <c r="M133" s="2"/>
      <c r="N133" s="18"/>
      <c r="O133" s="18"/>
      <c r="P133" s="2"/>
      <c r="Q133" s="2"/>
      <c r="R133" s="2"/>
      <c r="S133" s="2"/>
      <c r="T133" s="2" t="s">
        <v>10</v>
      </c>
      <c r="U133" s="2" t="s">
        <v>10</v>
      </c>
      <c r="V133" s="2" t="s">
        <v>10</v>
      </c>
      <c r="W133" s="2"/>
      <c r="X133" s="2"/>
      <c r="Y133" s="2"/>
      <c r="Z133" s="2"/>
    </row>
    <row r="134" spans="1:26" ht="14.25" customHeight="1" x14ac:dyDescent="0.3">
      <c r="A134" s="15"/>
      <c r="B134" s="15"/>
      <c r="C134" s="15"/>
      <c r="D134" s="15"/>
      <c r="E134" s="15"/>
      <c r="F134" s="15" t="s">
        <v>199</v>
      </c>
      <c r="G134" s="15"/>
      <c r="H134" s="19"/>
      <c r="I134" s="19"/>
      <c r="J134" s="19"/>
      <c r="K134" s="17"/>
      <c r="L134" s="19"/>
      <c r="M134" s="2"/>
      <c r="N134" s="18"/>
      <c r="O134" s="18"/>
      <c r="P134" s="2"/>
      <c r="Q134" s="2"/>
      <c r="R134" s="2"/>
      <c r="S134" s="2"/>
      <c r="T134" s="2"/>
      <c r="U134" s="2" t="s">
        <v>10</v>
      </c>
      <c r="V134" s="2" t="s">
        <v>10</v>
      </c>
      <c r="W134" s="2"/>
      <c r="X134" s="2"/>
      <c r="Y134" s="2"/>
      <c r="Z134" s="2"/>
    </row>
    <row r="135" spans="1:26" ht="14.25" customHeight="1" x14ac:dyDescent="0.3">
      <c r="A135" s="15" t="s">
        <v>200</v>
      </c>
      <c r="B135" s="15"/>
      <c r="C135" s="15"/>
      <c r="D135" s="15"/>
      <c r="E135" s="15"/>
      <c r="F135" s="15"/>
      <c r="G135" s="15" t="s">
        <v>201</v>
      </c>
      <c r="H135" s="19">
        <v>18708</v>
      </c>
      <c r="I135" s="19"/>
      <c r="J135" s="19">
        <v>19092</v>
      </c>
      <c r="K135" s="17"/>
      <c r="L135" s="19">
        <v>20314</v>
      </c>
      <c r="M135" s="2"/>
      <c r="N135" s="18" t="str">
        <f t="shared" ref="N135:N137" si="16">T135</f>
        <v xml:space="preserve"> </v>
      </c>
      <c r="O135" s="18">
        <f>21216*0.5</f>
        <v>10608</v>
      </c>
      <c r="P135" s="2" t="s">
        <v>10</v>
      </c>
      <c r="Q135" s="2"/>
      <c r="R135" s="2"/>
      <c r="S135" s="2"/>
      <c r="T135" s="18" t="s">
        <v>10</v>
      </c>
      <c r="U135" s="18" t="s">
        <v>10</v>
      </c>
      <c r="V135" s="2" t="s">
        <v>10</v>
      </c>
      <c r="W135" s="15"/>
      <c r="X135" s="2"/>
      <c r="Y135" s="2"/>
      <c r="Z135" s="2"/>
    </row>
    <row r="136" spans="1:26" ht="14.25" customHeight="1" x14ac:dyDescent="0.3">
      <c r="A136" s="15" t="s">
        <v>202</v>
      </c>
      <c r="B136" s="15"/>
      <c r="C136" s="15"/>
      <c r="D136" s="15"/>
      <c r="E136" s="15"/>
      <c r="F136" s="15"/>
      <c r="G136" s="15" t="s">
        <v>203</v>
      </c>
      <c r="H136" s="19">
        <v>9977</v>
      </c>
      <c r="I136" s="19"/>
      <c r="J136" s="19">
        <v>8796.33</v>
      </c>
      <c r="K136" s="17"/>
      <c r="L136" s="19">
        <v>9768.7199999999993</v>
      </c>
      <c r="M136" s="2"/>
      <c r="N136" s="18" t="str">
        <f t="shared" si="16"/>
        <v xml:space="preserve"> </v>
      </c>
      <c r="O136" s="18">
        <f>9496*0.5</f>
        <v>4748</v>
      </c>
      <c r="P136" s="2" t="s">
        <v>10</v>
      </c>
      <c r="Q136" s="2"/>
      <c r="R136" s="2"/>
      <c r="S136" s="2"/>
      <c r="T136" s="18" t="s">
        <v>10</v>
      </c>
      <c r="U136" s="18" t="s">
        <v>10</v>
      </c>
      <c r="V136" s="2" t="s">
        <v>10</v>
      </c>
      <c r="W136" s="15"/>
      <c r="X136" s="2"/>
      <c r="Y136" s="2"/>
      <c r="Z136" s="2"/>
    </row>
    <row r="137" spans="1:26" ht="14.25" customHeight="1" x14ac:dyDescent="0.3">
      <c r="A137" s="15" t="s">
        <v>204</v>
      </c>
      <c r="B137" s="15"/>
      <c r="C137" s="15"/>
      <c r="D137" s="15"/>
      <c r="E137" s="15"/>
      <c r="F137" s="15"/>
      <c r="G137" s="15" t="s">
        <v>205</v>
      </c>
      <c r="H137" s="26">
        <v>1878</v>
      </c>
      <c r="I137" s="19"/>
      <c r="J137" s="26">
        <v>2699.01</v>
      </c>
      <c r="K137" s="17"/>
      <c r="L137" s="26">
        <v>2557.96</v>
      </c>
      <c r="M137" s="2"/>
      <c r="N137" s="18" t="str">
        <f t="shared" si="16"/>
        <v xml:space="preserve"> </v>
      </c>
      <c r="O137" s="27">
        <v>2000</v>
      </c>
      <c r="P137" s="40"/>
      <c r="Q137" s="2"/>
      <c r="R137" s="2"/>
      <c r="S137" s="2"/>
      <c r="T137" s="18" t="s">
        <v>10</v>
      </c>
      <c r="U137" s="18" t="s">
        <v>10</v>
      </c>
      <c r="V137" s="2" t="s">
        <v>10</v>
      </c>
      <c r="W137" s="15"/>
      <c r="X137" s="2"/>
      <c r="Y137" s="2"/>
      <c r="Z137" s="2"/>
    </row>
    <row r="138" spans="1:26" ht="14.25" customHeight="1" x14ac:dyDescent="0.3">
      <c r="A138" s="15"/>
      <c r="B138" s="15"/>
      <c r="C138" s="15"/>
      <c r="D138" s="15"/>
      <c r="E138" s="15"/>
      <c r="F138" s="15" t="s">
        <v>206</v>
      </c>
      <c r="G138" s="15"/>
      <c r="H138" s="19">
        <f>ROUND(SUM(H135:H137),5)</f>
        <v>30563</v>
      </c>
      <c r="I138" s="19"/>
      <c r="J138" s="19">
        <f>ROUND(SUM(J135:J137),5)</f>
        <v>30587.34</v>
      </c>
      <c r="K138" s="17"/>
      <c r="L138" s="19">
        <f>ROUND(SUM(L135:L137),5)</f>
        <v>32640.68</v>
      </c>
      <c r="M138" s="2"/>
      <c r="N138" s="18">
        <f t="shared" ref="N138:O138" si="17">ROUND(SUM(N135:N137),5)</f>
        <v>0</v>
      </c>
      <c r="O138" s="18">
        <f t="shared" si="17"/>
        <v>17356</v>
      </c>
      <c r="P138" s="2" t="s">
        <v>207</v>
      </c>
      <c r="Q138" s="2"/>
      <c r="R138" s="2"/>
      <c r="S138" s="2"/>
      <c r="T138" s="18" t="s">
        <v>10</v>
      </c>
      <c r="U138" s="18" t="s">
        <v>10</v>
      </c>
      <c r="V138" s="2" t="s">
        <v>10</v>
      </c>
      <c r="W138" s="15"/>
      <c r="X138" s="2"/>
      <c r="Y138" s="2"/>
      <c r="Z138" s="2"/>
    </row>
    <row r="139" spans="1:26" ht="14.25" customHeight="1" x14ac:dyDescent="0.3">
      <c r="A139" s="15"/>
      <c r="B139" s="15"/>
      <c r="C139" s="15"/>
      <c r="D139" s="15"/>
      <c r="E139" s="15"/>
      <c r="F139" s="15" t="s">
        <v>208</v>
      </c>
      <c r="G139" s="15"/>
      <c r="H139" s="19"/>
      <c r="I139" s="19"/>
      <c r="J139" s="19"/>
      <c r="K139" s="17"/>
      <c r="L139" s="19"/>
      <c r="M139" s="2"/>
      <c r="N139" s="18"/>
      <c r="O139" s="18"/>
      <c r="P139" s="2"/>
      <c r="Q139" s="2"/>
      <c r="R139" s="2"/>
      <c r="S139" s="2"/>
      <c r="T139" s="18"/>
      <c r="U139" s="18" t="s">
        <v>10</v>
      </c>
      <c r="V139" s="2"/>
      <c r="W139" s="15"/>
      <c r="X139" s="2"/>
      <c r="Y139" s="2"/>
      <c r="Z139" s="2"/>
    </row>
    <row r="140" spans="1:26" ht="14.25" customHeight="1" x14ac:dyDescent="0.3">
      <c r="A140" s="15" t="s">
        <v>209</v>
      </c>
      <c r="B140" s="15"/>
      <c r="C140" s="15"/>
      <c r="D140" s="15"/>
      <c r="E140" s="15"/>
      <c r="F140" s="15"/>
      <c r="G140" s="15" t="s">
        <v>210</v>
      </c>
      <c r="H140" s="19">
        <v>0</v>
      </c>
      <c r="I140" s="19"/>
      <c r="J140" s="19">
        <v>651.98</v>
      </c>
      <c r="K140" s="17"/>
      <c r="L140" s="19">
        <v>1030.69</v>
      </c>
      <c r="M140" s="2"/>
      <c r="N140" s="18">
        <v>1200</v>
      </c>
      <c r="O140" s="18">
        <f>1300*0.5</f>
        <v>650</v>
      </c>
      <c r="P140" s="2"/>
      <c r="Q140" s="2"/>
      <c r="R140" s="2"/>
      <c r="S140" s="2"/>
      <c r="T140" s="18" t="s">
        <v>10</v>
      </c>
      <c r="U140" s="18" t="s">
        <v>10</v>
      </c>
      <c r="V140" s="2" t="s">
        <v>10</v>
      </c>
      <c r="W140" s="15"/>
      <c r="X140" s="2"/>
      <c r="Y140" s="2"/>
      <c r="Z140" s="2"/>
    </row>
    <row r="141" spans="1:26" ht="14.25" customHeight="1" x14ac:dyDescent="0.3">
      <c r="A141" s="15" t="s">
        <v>211</v>
      </c>
      <c r="B141" s="15"/>
      <c r="C141" s="15"/>
      <c r="D141" s="15"/>
      <c r="E141" s="15"/>
      <c r="F141" s="15"/>
      <c r="G141" s="15" t="s">
        <v>212</v>
      </c>
      <c r="H141" s="19">
        <v>75</v>
      </c>
      <c r="I141" s="19"/>
      <c r="J141" s="19">
        <v>974</v>
      </c>
      <c r="K141" s="17"/>
      <c r="L141" s="19">
        <v>0</v>
      </c>
      <c r="M141" s="2"/>
      <c r="N141" s="18">
        <v>1500</v>
      </c>
      <c r="O141" s="18">
        <f>1500*0.5</f>
        <v>750</v>
      </c>
      <c r="P141" s="2"/>
      <c r="Q141" s="2"/>
      <c r="R141" s="2"/>
      <c r="S141" s="2"/>
      <c r="T141" s="18" t="s">
        <v>10</v>
      </c>
      <c r="U141" s="18" t="s">
        <v>10</v>
      </c>
      <c r="V141" s="2" t="s">
        <v>10</v>
      </c>
      <c r="W141" s="15"/>
      <c r="X141" s="2"/>
      <c r="Y141" s="2"/>
      <c r="Z141" s="2"/>
    </row>
    <row r="142" spans="1:26" ht="14.25" customHeight="1" x14ac:dyDescent="0.3">
      <c r="A142" s="62" t="s">
        <v>370</v>
      </c>
      <c r="B142" s="15"/>
      <c r="C142" s="15"/>
      <c r="D142" s="15"/>
      <c r="E142" s="15"/>
      <c r="F142" s="15"/>
      <c r="G142" s="63" t="s">
        <v>213</v>
      </c>
      <c r="H142" s="19">
        <v>0</v>
      </c>
      <c r="I142" s="19"/>
      <c r="J142" s="19"/>
      <c r="K142" s="17"/>
      <c r="L142" s="19">
        <v>0</v>
      </c>
      <c r="M142" s="2"/>
      <c r="N142" s="18">
        <v>300</v>
      </c>
      <c r="O142" s="59">
        <v>1000</v>
      </c>
      <c r="P142" s="65" t="s">
        <v>10</v>
      </c>
      <c r="Q142" s="2"/>
      <c r="R142" s="2"/>
      <c r="S142" s="2"/>
      <c r="T142" s="18" t="s">
        <v>10</v>
      </c>
      <c r="U142" s="18" t="s">
        <v>10</v>
      </c>
      <c r="V142" s="2" t="s">
        <v>10</v>
      </c>
      <c r="W142" s="15"/>
      <c r="X142" s="2"/>
      <c r="Y142" s="2"/>
      <c r="Z142" s="2"/>
    </row>
    <row r="143" spans="1:26" ht="14.25" customHeight="1" x14ac:dyDescent="0.3">
      <c r="A143" s="15" t="s">
        <v>214</v>
      </c>
      <c r="B143" s="15"/>
      <c r="C143" s="15"/>
      <c r="D143" s="15"/>
      <c r="E143" s="15"/>
      <c r="F143" s="15"/>
      <c r="G143" s="15" t="s">
        <v>215</v>
      </c>
      <c r="H143" s="26">
        <v>0</v>
      </c>
      <c r="I143" s="19"/>
      <c r="J143" s="26">
        <v>0</v>
      </c>
      <c r="K143" s="17"/>
      <c r="L143" s="26">
        <v>0</v>
      </c>
      <c r="M143" s="2"/>
      <c r="N143" s="27" t="str">
        <f>T143</f>
        <v xml:space="preserve"> </v>
      </c>
      <c r="O143" s="27">
        <f>500*0.5</f>
        <v>250</v>
      </c>
      <c r="P143" s="40"/>
      <c r="Q143" s="2"/>
      <c r="R143" s="2"/>
      <c r="S143" s="2"/>
      <c r="T143" s="18" t="s">
        <v>10</v>
      </c>
      <c r="U143" s="18" t="s">
        <v>10</v>
      </c>
      <c r="V143" s="2" t="s">
        <v>10</v>
      </c>
      <c r="W143" s="15"/>
      <c r="X143" s="2"/>
      <c r="Y143" s="2"/>
      <c r="Z143" s="2"/>
    </row>
    <row r="144" spans="1:26" ht="14.25" customHeight="1" x14ac:dyDescent="0.3">
      <c r="A144" s="15"/>
      <c r="B144" s="15"/>
      <c r="C144" s="15"/>
      <c r="D144" s="15"/>
      <c r="E144" s="15"/>
      <c r="F144" s="15" t="s">
        <v>216</v>
      </c>
      <c r="G144" s="15"/>
      <c r="H144" s="19">
        <f>ROUND(SUM(H139:H143),5)</f>
        <v>75</v>
      </c>
      <c r="I144" s="19"/>
      <c r="J144" s="19">
        <f>ROUND(SUM(J139:J143),5)</f>
        <v>1625.98</v>
      </c>
      <c r="K144" s="17"/>
      <c r="L144" s="19">
        <f>ROUND(SUM(L139:L143),5)</f>
        <v>1030.69</v>
      </c>
      <c r="M144" s="2"/>
      <c r="N144" s="18">
        <f t="shared" ref="N144:O144" si="18">ROUND(SUM(N139:N143),5)</f>
        <v>3000</v>
      </c>
      <c r="O144" s="18">
        <f t="shared" si="18"/>
        <v>2650</v>
      </c>
      <c r="P144" s="2"/>
      <c r="Q144" s="2"/>
      <c r="R144" s="2"/>
      <c r="S144" s="2"/>
      <c r="T144" s="18" t="s">
        <v>10</v>
      </c>
      <c r="U144" s="18" t="s">
        <v>10</v>
      </c>
      <c r="V144" s="2" t="s">
        <v>10</v>
      </c>
      <c r="W144" s="15"/>
      <c r="X144" s="2"/>
      <c r="Y144" s="2"/>
      <c r="Z144" s="2"/>
    </row>
    <row r="145" spans="1:26" ht="14.25" customHeight="1" x14ac:dyDescent="0.3">
      <c r="A145" s="15"/>
      <c r="B145" s="15"/>
      <c r="C145" s="15"/>
      <c r="D145" s="15"/>
      <c r="E145" s="15"/>
      <c r="F145" s="15" t="s">
        <v>217</v>
      </c>
      <c r="G145" s="15"/>
      <c r="H145" s="19"/>
      <c r="I145" s="19"/>
      <c r="J145" s="19"/>
      <c r="K145" s="17"/>
      <c r="L145" s="19"/>
      <c r="M145" s="2"/>
      <c r="N145" s="18"/>
      <c r="O145" s="18"/>
      <c r="P145" s="2"/>
      <c r="Q145" s="2"/>
      <c r="R145" s="2"/>
      <c r="S145" s="2"/>
      <c r="T145" s="18" t="s">
        <v>10</v>
      </c>
      <c r="U145" s="18" t="s">
        <v>10</v>
      </c>
      <c r="V145" s="2"/>
      <c r="W145" s="15"/>
      <c r="X145" s="2"/>
      <c r="Y145" s="2"/>
      <c r="Z145" s="2"/>
    </row>
    <row r="146" spans="1:26" ht="14.25" customHeight="1" x14ac:dyDescent="0.3">
      <c r="A146" s="15"/>
      <c r="B146" s="15"/>
      <c r="C146" s="15"/>
      <c r="D146" s="15" t="s">
        <v>218</v>
      </c>
      <c r="E146" s="15"/>
      <c r="F146" s="15"/>
      <c r="G146" s="15"/>
      <c r="H146" s="19"/>
      <c r="I146" s="19"/>
      <c r="J146" s="19"/>
      <c r="K146" s="17"/>
      <c r="L146" s="19"/>
      <c r="M146" s="2"/>
      <c r="N146" s="18"/>
      <c r="O146" s="18">
        <f>49100*0.5</f>
        <v>24550</v>
      </c>
      <c r="P146" s="60" t="s">
        <v>372</v>
      </c>
      <c r="Q146" s="2"/>
      <c r="R146" s="2"/>
      <c r="S146" s="2"/>
      <c r="T146" s="18" t="s">
        <v>10</v>
      </c>
      <c r="U146" s="18" t="s">
        <v>10</v>
      </c>
      <c r="V146" s="2"/>
      <c r="W146" s="15"/>
      <c r="X146" s="2"/>
      <c r="Y146" s="2"/>
      <c r="Z146" s="2"/>
    </row>
    <row r="147" spans="1:26" ht="14.25" customHeight="1" x14ac:dyDescent="0.3">
      <c r="A147" s="15" t="s">
        <v>219</v>
      </c>
      <c r="B147" s="15"/>
      <c r="C147" s="15"/>
      <c r="D147" s="15"/>
      <c r="E147" s="15"/>
      <c r="F147" s="15"/>
      <c r="G147" s="15" t="s">
        <v>220</v>
      </c>
      <c r="H147" s="19">
        <v>45900</v>
      </c>
      <c r="I147" s="19"/>
      <c r="J147" s="19">
        <v>44715</v>
      </c>
      <c r="K147" s="17"/>
      <c r="L147" s="19">
        <v>48900</v>
      </c>
      <c r="M147" s="2"/>
      <c r="N147" s="18" t="str">
        <f>T147</f>
        <v xml:space="preserve"> </v>
      </c>
      <c r="O147" s="18">
        <v>24550</v>
      </c>
      <c r="P147" s="2" t="s">
        <v>221</v>
      </c>
      <c r="Q147" s="2"/>
      <c r="R147" s="41"/>
      <c r="S147" s="2"/>
      <c r="T147" s="18" t="s">
        <v>10</v>
      </c>
      <c r="U147" s="18" t="s">
        <v>10</v>
      </c>
      <c r="V147" s="2" t="s">
        <v>10</v>
      </c>
      <c r="W147" s="15"/>
      <c r="X147" s="2"/>
      <c r="Y147" s="2"/>
      <c r="Z147" s="2"/>
    </row>
    <row r="148" spans="1:26" ht="14.25" customHeight="1" x14ac:dyDescent="0.3">
      <c r="A148" s="15" t="s">
        <v>222</v>
      </c>
      <c r="B148" s="15"/>
      <c r="C148" s="15"/>
      <c r="D148" s="15"/>
      <c r="E148" s="15"/>
      <c r="F148" s="15"/>
      <c r="G148" s="15" t="s">
        <v>223</v>
      </c>
      <c r="H148" s="19">
        <v>1200</v>
      </c>
      <c r="I148" s="19"/>
      <c r="J148" s="19">
        <v>1200</v>
      </c>
      <c r="K148" s="17"/>
      <c r="L148" s="19">
        <v>1200</v>
      </c>
      <c r="M148" s="2"/>
      <c r="N148" s="18">
        <v>1200</v>
      </c>
      <c r="O148" s="18">
        <f>1200*0.5</f>
        <v>600</v>
      </c>
      <c r="P148" s="40" t="s">
        <v>224</v>
      </c>
      <c r="Q148" s="2"/>
      <c r="R148" s="2"/>
      <c r="S148" s="2"/>
      <c r="T148" s="18" t="s">
        <v>10</v>
      </c>
      <c r="U148" s="18" t="s">
        <v>10</v>
      </c>
      <c r="V148" s="2" t="s">
        <v>10</v>
      </c>
      <c r="W148" s="15"/>
      <c r="X148" s="2"/>
      <c r="Y148" s="2"/>
      <c r="Z148" s="2"/>
    </row>
    <row r="149" spans="1:26" ht="14.25" customHeight="1" x14ac:dyDescent="0.3">
      <c r="A149" s="15"/>
      <c r="B149" s="15"/>
      <c r="C149" s="15"/>
      <c r="D149" s="15"/>
      <c r="E149" s="15"/>
      <c r="F149" s="15" t="s">
        <v>225</v>
      </c>
      <c r="G149" s="15"/>
      <c r="H149" s="28">
        <f>ROUND(SUM(H145:H148),5)</f>
        <v>47100</v>
      </c>
      <c r="I149" s="19"/>
      <c r="J149" s="28">
        <f>ROUND(SUM(J145:J148),5)</f>
        <v>45915</v>
      </c>
      <c r="K149" s="17"/>
      <c r="L149" s="28">
        <f>ROUND(SUM(L145:L148),5)</f>
        <v>50100</v>
      </c>
      <c r="M149" s="2"/>
      <c r="N149" s="33">
        <f t="shared" ref="N149:O149" si="19">ROUND(SUM(N145:N148),5)</f>
        <v>1200</v>
      </c>
      <c r="O149" s="33">
        <f t="shared" si="19"/>
        <v>49700</v>
      </c>
      <c r="P149" s="40"/>
      <c r="Q149" s="2"/>
      <c r="R149" s="2"/>
      <c r="S149" s="2"/>
      <c r="T149" s="18" t="s">
        <v>10</v>
      </c>
      <c r="U149" s="18" t="s">
        <v>10</v>
      </c>
      <c r="V149" s="2" t="s">
        <v>10</v>
      </c>
      <c r="W149" s="2"/>
      <c r="X149" s="2"/>
      <c r="Y149" s="2"/>
      <c r="Z149" s="2"/>
    </row>
    <row r="150" spans="1:26" ht="14.25" customHeight="1" x14ac:dyDescent="0.3">
      <c r="A150" s="15"/>
      <c r="B150" s="15"/>
      <c r="C150" s="15"/>
      <c r="D150" s="15"/>
      <c r="E150" s="15" t="s">
        <v>226</v>
      </c>
      <c r="F150" s="15"/>
      <c r="G150" s="15"/>
      <c r="H150" s="19">
        <f>ROUND(H138+H144+H149,5)</f>
        <v>77738</v>
      </c>
      <c r="I150" s="19"/>
      <c r="J150" s="19">
        <f>ROUND(J138+J144+J149,5)</f>
        <v>78128.320000000007</v>
      </c>
      <c r="K150" s="17"/>
      <c r="L150" s="19">
        <f>ROUND(L138+L144+L149,5)</f>
        <v>83771.37</v>
      </c>
      <c r="M150" s="2"/>
      <c r="N150" s="18" t="e">
        <f t="shared" ref="N150:O150" si="20">ROUND(N135+N136+N137+N144+N149,5)</f>
        <v>#VALUE!</v>
      </c>
      <c r="O150" s="18">
        <f t="shared" si="20"/>
        <v>69706</v>
      </c>
      <c r="P150" s="2"/>
      <c r="Q150" s="2"/>
      <c r="R150" s="2"/>
      <c r="S150" s="2"/>
      <c r="T150" s="18" t="s">
        <v>10</v>
      </c>
      <c r="U150" s="18" t="s">
        <v>10</v>
      </c>
      <c r="V150" s="2" t="s">
        <v>10</v>
      </c>
      <c r="W150" s="2"/>
      <c r="X150" s="2"/>
      <c r="Y150" s="2"/>
      <c r="Z150" s="2"/>
    </row>
    <row r="151" spans="1:26" ht="14.25" customHeight="1" x14ac:dyDescent="0.3">
      <c r="A151" s="15"/>
      <c r="B151" s="15"/>
      <c r="C151" s="15"/>
      <c r="D151" s="15"/>
      <c r="E151" s="15" t="s">
        <v>227</v>
      </c>
      <c r="F151" s="15"/>
      <c r="G151" s="15"/>
      <c r="H151" s="19"/>
      <c r="I151" s="19"/>
      <c r="J151" s="19"/>
      <c r="K151" s="17"/>
      <c r="L151" s="19"/>
      <c r="M151" s="2"/>
      <c r="N151" s="18"/>
      <c r="O151" s="18"/>
      <c r="P151" s="2"/>
      <c r="Q151" s="2"/>
      <c r="R151" s="2"/>
      <c r="S151" s="2"/>
      <c r="T151" s="2"/>
      <c r="U151" s="34"/>
      <c r="V151" s="2" t="s">
        <v>10</v>
      </c>
      <c r="W151" s="2"/>
      <c r="X151" s="2"/>
      <c r="Y151" s="2"/>
      <c r="Z151" s="2"/>
    </row>
    <row r="152" spans="1:26" ht="14.25" customHeight="1" x14ac:dyDescent="0.3">
      <c r="A152" s="15"/>
      <c r="B152" s="15"/>
      <c r="C152" s="15"/>
      <c r="D152" s="15"/>
      <c r="E152" s="15"/>
      <c r="F152" s="15" t="s">
        <v>96</v>
      </c>
      <c r="G152" s="15"/>
      <c r="H152" s="19"/>
      <c r="I152" s="19"/>
      <c r="J152" s="19"/>
      <c r="K152" s="17"/>
      <c r="L152" s="19"/>
      <c r="M152" s="2"/>
      <c r="N152" s="18"/>
      <c r="O152" s="18"/>
      <c r="P152" s="2"/>
      <c r="Q152" s="2"/>
      <c r="R152" s="2"/>
      <c r="S152" s="2"/>
      <c r="T152" s="2"/>
      <c r="U152" s="2"/>
      <c r="V152" s="2" t="s">
        <v>10</v>
      </c>
      <c r="W152" s="2"/>
      <c r="X152" s="2"/>
      <c r="Y152" s="2"/>
      <c r="Z152" s="2"/>
    </row>
    <row r="153" spans="1:26" ht="14.25" customHeight="1" x14ac:dyDescent="0.3">
      <c r="A153" s="15" t="s">
        <v>228</v>
      </c>
      <c r="B153" s="15"/>
      <c r="C153" s="15"/>
      <c r="D153" s="15"/>
      <c r="E153" s="15"/>
      <c r="F153" s="15"/>
      <c r="G153" s="15" t="s">
        <v>229</v>
      </c>
      <c r="H153" s="19"/>
      <c r="I153" s="19"/>
      <c r="J153" s="19">
        <v>0</v>
      </c>
      <c r="K153" s="17"/>
      <c r="L153" s="19">
        <v>0</v>
      </c>
      <c r="M153" s="2"/>
      <c r="N153" s="18">
        <v>0</v>
      </c>
      <c r="O153" s="42">
        <v>2000</v>
      </c>
      <c r="P153" s="60" t="s">
        <v>10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15" t="s">
        <v>230</v>
      </c>
      <c r="B154" s="15"/>
      <c r="C154" s="15"/>
      <c r="D154" s="15"/>
      <c r="E154" s="15"/>
      <c r="F154" s="15"/>
      <c r="G154" s="15" t="s">
        <v>231</v>
      </c>
      <c r="H154" s="19"/>
      <c r="I154" s="19"/>
      <c r="J154" s="19">
        <v>0</v>
      </c>
      <c r="K154" s="17"/>
      <c r="L154" s="19">
        <v>0</v>
      </c>
      <c r="M154" s="2"/>
      <c r="N154" s="18">
        <v>100</v>
      </c>
      <c r="O154" s="42">
        <v>312.66000000000003</v>
      </c>
      <c r="P154" s="60" t="s">
        <v>10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15" t="s">
        <v>232</v>
      </c>
      <c r="B155" s="15"/>
      <c r="C155" s="15"/>
      <c r="D155" s="15"/>
      <c r="E155" s="15"/>
      <c r="F155" s="15"/>
      <c r="G155" s="15" t="s">
        <v>164</v>
      </c>
      <c r="H155" s="26"/>
      <c r="I155" s="19"/>
      <c r="J155" s="26">
        <v>9</v>
      </c>
      <c r="K155" s="17"/>
      <c r="L155" s="26">
        <v>0</v>
      </c>
      <c r="M155" s="2"/>
      <c r="N155" s="27">
        <v>150</v>
      </c>
      <c r="O155" s="27">
        <v>150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15"/>
      <c r="B156" s="15"/>
      <c r="C156" s="15"/>
      <c r="D156" s="15"/>
      <c r="E156" s="15"/>
      <c r="F156" s="15" t="s">
        <v>103</v>
      </c>
      <c r="G156" s="15"/>
      <c r="H156" s="19">
        <f>ROUND(SUM(H152:H155),5)</f>
        <v>0</v>
      </c>
      <c r="I156" s="19"/>
      <c r="J156" s="19">
        <f>ROUND(SUM(J152:J155),5)</f>
        <v>9</v>
      </c>
      <c r="K156" s="17"/>
      <c r="L156" s="19">
        <f>ROUND(SUM(L152:L155),5)</f>
        <v>0</v>
      </c>
      <c r="M156" s="2"/>
      <c r="N156" s="18">
        <f t="shared" ref="N156:O156" si="21">ROUND(SUM(N152:N155),5)</f>
        <v>250</v>
      </c>
      <c r="O156" s="18">
        <f t="shared" si="21"/>
        <v>2462.66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15"/>
      <c r="B157" s="15"/>
      <c r="C157" s="15"/>
      <c r="D157" s="15"/>
      <c r="E157" s="15"/>
      <c r="F157" s="15" t="s">
        <v>233</v>
      </c>
      <c r="G157" s="15"/>
      <c r="H157" s="19"/>
      <c r="I157" s="19"/>
      <c r="J157" s="19"/>
      <c r="K157" s="17"/>
      <c r="L157" s="19"/>
      <c r="M157" s="2"/>
      <c r="N157" s="18"/>
      <c r="O157" s="1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15" t="s">
        <v>234</v>
      </c>
      <c r="B158" s="15"/>
      <c r="C158" s="15"/>
      <c r="D158" s="15"/>
      <c r="E158" s="15"/>
      <c r="F158" s="15"/>
      <c r="G158" s="15" t="s">
        <v>235</v>
      </c>
      <c r="H158" s="19">
        <v>209</v>
      </c>
      <c r="I158" s="19"/>
      <c r="J158" s="19">
        <v>218</v>
      </c>
      <c r="K158" s="17"/>
      <c r="L158" s="19">
        <v>175.33</v>
      </c>
      <c r="M158" s="2"/>
      <c r="N158" s="18">
        <v>130</v>
      </c>
      <c r="O158" s="18">
        <v>200</v>
      </c>
      <c r="P158" s="2"/>
      <c r="Q158" s="2"/>
      <c r="R158" s="2"/>
      <c r="S158" s="2"/>
      <c r="T158" s="2" t="s">
        <v>10</v>
      </c>
      <c r="U158" s="2" t="s">
        <v>10</v>
      </c>
      <c r="V158" s="2"/>
      <c r="W158" s="2"/>
      <c r="X158" s="2"/>
      <c r="Y158" s="2"/>
      <c r="Z158" s="2"/>
    </row>
    <row r="159" spans="1:26" ht="14.25" hidden="1" customHeight="1" x14ac:dyDescent="0.3">
      <c r="A159" s="15" t="s">
        <v>236</v>
      </c>
      <c r="B159" s="15"/>
      <c r="C159" s="15"/>
      <c r="D159" s="15"/>
      <c r="E159" s="15"/>
      <c r="F159" s="15"/>
      <c r="G159" s="15" t="s">
        <v>237</v>
      </c>
      <c r="H159" s="19">
        <v>0</v>
      </c>
      <c r="I159" s="19"/>
      <c r="J159" s="19"/>
      <c r="K159" s="17"/>
      <c r="L159" s="19">
        <v>0</v>
      </c>
      <c r="M159" s="2"/>
      <c r="N159" s="18">
        <v>100</v>
      </c>
      <c r="O159" s="18">
        <v>0</v>
      </c>
      <c r="P159" s="2"/>
      <c r="Q159" s="2"/>
      <c r="R159" s="2"/>
      <c r="S159" s="2"/>
      <c r="T159" s="2" t="s">
        <v>238</v>
      </c>
      <c r="U159" s="43">
        <v>0.2</v>
      </c>
      <c r="V159" s="2"/>
      <c r="W159" s="2"/>
      <c r="X159" s="2"/>
      <c r="Y159" s="2"/>
      <c r="Z159" s="2"/>
    </row>
    <row r="160" spans="1:26" ht="14.25" customHeight="1" x14ac:dyDescent="0.3">
      <c r="A160" s="15" t="s">
        <v>239</v>
      </c>
      <c r="B160" s="15"/>
      <c r="C160" s="15"/>
      <c r="D160" s="15"/>
      <c r="E160" s="15"/>
      <c r="F160" s="15"/>
      <c r="G160" s="15" t="s">
        <v>240</v>
      </c>
      <c r="H160" s="19">
        <v>7500</v>
      </c>
      <c r="I160" s="19"/>
      <c r="J160" s="19">
        <v>2500</v>
      </c>
      <c r="K160" s="17"/>
      <c r="L160" s="19">
        <v>8225</v>
      </c>
      <c r="M160" s="2"/>
      <c r="N160" s="18">
        <v>7725</v>
      </c>
      <c r="O160" s="42">
        <v>8034</v>
      </c>
      <c r="P160" s="67" t="s">
        <v>369</v>
      </c>
      <c r="Q160" s="2"/>
      <c r="R160" s="60" t="s">
        <v>10</v>
      </c>
      <c r="S160" s="2"/>
      <c r="T160" s="2" t="s">
        <v>10</v>
      </c>
      <c r="U160" s="43" t="s">
        <v>10</v>
      </c>
      <c r="V160" s="2"/>
      <c r="W160" s="2"/>
      <c r="X160" s="2"/>
      <c r="Y160" s="2"/>
      <c r="Z160" s="2"/>
    </row>
    <row r="161" spans="1:26" ht="14.25" hidden="1" customHeight="1" x14ac:dyDescent="0.3">
      <c r="A161" s="15"/>
      <c r="B161" s="15"/>
      <c r="C161" s="15"/>
      <c r="D161" s="15"/>
      <c r="E161" s="15"/>
      <c r="F161" s="15"/>
      <c r="G161" s="15" t="s">
        <v>241</v>
      </c>
      <c r="H161" s="19">
        <v>0</v>
      </c>
      <c r="I161" s="19"/>
      <c r="J161" s="19"/>
      <c r="K161" s="17"/>
      <c r="L161" s="19">
        <v>0</v>
      </c>
      <c r="M161" s="2"/>
      <c r="N161" s="18">
        <v>300</v>
      </c>
      <c r="O161" s="42">
        <v>0</v>
      </c>
      <c r="P161" s="66"/>
      <c r="Q161" s="2"/>
      <c r="R161" s="2"/>
      <c r="S161" s="2"/>
      <c r="T161" s="2" t="s">
        <v>242</v>
      </c>
      <c r="U161" s="43">
        <v>0.2</v>
      </c>
      <c r="V161" s="2"/>
      <c r="W161" s="2"/>
      <c r="X161" s="2"/>
      <c r="Y161" s="2"/>
      <c r="Z161" s="2"/>
    </row>
    <row r="162" spans="1:26" ht="14.25" customHeight="1" x14ac:dyDescent="0.3">
      <c r="A162" s="15" t="s">
        <v>243</v>
      </c>
      <c r="B162" s="15"/>
      <c r="C162" s="15"/>
      <c r="D162" s="15"/>
      <c r="E162" s="15"/>
      <c r="F162" s="15"/>
      <c r="G162" s="15" t="s">
        <v>244</v>
      </c>
      <c r="H162" s="19">
        <v>0</v>
      </c>
      <c r="I162" s="19"/>
      <c r="J162" s="19">
        <v>150</v>
      </c>
      <c r="K162" s="17"/>
      <c r="L162" s="19">
        <v>160</v>
      </c>
      <c r="M162" s="2"/>
      <c r="N162" s="18">
        <v>150</v>
      </c>
      <c r="O162" s="42">
        <v>300</v>
      </c>
      <c r="P162" s="66"/>
      <c r="Q162" s="2"/>
      <c r="R162" s="2"/>
      <c r="S162" s="2"/>
      <c r="T162" s="2" t="s">
        <v>10</v>
      </c>
      <c r="U162" s="43" t="s">
        <v>10</v>
      </c>
      <c r="V162" s="2" t="s">
        <v>10</v>
      </c>
      <c r="W162" s="2"/>
      <c r="X162" s="2"/>
      <c r="Y162" s="2"/>
      <c r="Z162" s="2"/>
    </row>
    <row r="163" spans="1:26" ht="14.25" customHeight="1" x14ac:dyDescent="0.3">
      <c r="A163" s="15" t="s">
        <v>245</v>
      </c>
      <c r="B163" s="15"/>
      <c r="C163" s="15"/>
      <c r="D163" s="15"/>
      <c r="E163" s="15"/>
      <c r="F163" s="15"/>
      <c r="G163" s="15" t="s">
        <v>246</v>
      </c>
      <c r="H163" s="19">
        <v>7210</v>
      </c>
      <c r="I163" s="19"/>
      <c r="J163" s="19">
        <v>7210</v>
      </c>
      <c r="K163" s="17"/>
      <c r="L163" s="19">
        <v>8930</v>
      </c>
      <c r="M163" s="2"/>
      <c r="N163" s="18">
        <v>7430</v>
      </c>
      <c r="O163" s="42">
        <v>7727</v>
      </c>
      <c r="P163" s="67" t="s">
        <v>373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15"/>
      <c r="B164" s="15"/>
      <c r="C164" s="15"/>
      <c r="D164" s="15"/>
      <c r="E164" s="15"/>
      <c r="F164" s="15"/>
      <c r="G164" s="15" t="s">
        <v>247</v>
      </c>
      <c r="H164" s="19">
        <v>1000</v>
      </c>
      <c r="I164" s="19"/>
      <c r="J164" s="19">
        <v>1000</v>
      </c>
      <c r="K164" s="17"/>
      <c r="L164" s="19">
        <v>1500</v>
      </c>
      <c r="M164" s="2"/>
      <c r="N164" s="18">
        <v>1000</v>
      </c>
      <c r="O164" s="42">
        <v>1040</v>
      </c>
      <c r="P164" s="67" t="s">
        <v>374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15" t="s">
        <v>248</v>
      </c>
      <c r="B165" s="15"/>
      <c r="C165" s="15"/>
      <c r="D165" s="15"/>
      <c r="E165" s="15"/>
      <c r="F165" s="15"/>
      <c r="G165" s="15" t="s">
        <v>249</v>
      </c>
      <c r="H165" s="19">
        <v>0</v>
      </c>
      <c r="I165" s="19"/>
      <c r="J165" s="19">
        <v>0</v>
      </c>
      <c r="K165" s="17"/>
      <c r="L165" s="19">
        <v>0</v>
      </c>
      <c r="M165" s="2"/>
      <c r="N165" s="18">
        <v>200</v>
      </c>
      <c r="O165" s="18">
        <v>200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15" t="s">
        <v>250</v>
      </c>
      <c r="B166" s="15"/>
      <c r="C166" s="15"/>
      <c r="D166" s="15"/>
      <c r="E166" s="15"/>
      <c r="F166" s="15"/>
      <c r="G166" s="15" t="s">
        <v>251</v>
      </c>
      <c r="H166" s="19">
        <v>66</v>
      </c>
      <c r="I166" s="19"/>
      <c r="J166" s="19">
        <v>208.35</v>
      </c>
      <c r="K166" s="17"/>
      <c r="L166" s="19">
        <v>166.97</v>
      </c>
      <c r="M166" s="2"/>
      <c r="N166" s="18">
        <v>300</v>
      </c>
      <c r="O166" s="18">
        <v>150</v>
      </c>
      <c r="P166" s="2" t="s">
        <v>10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15" t="s">
        <v>232</v>
      </c>
      <c r="B167" s="15"/>
      <c r="C167" s="15"/>
      <c r="D167" s="15"/>
      <c r="E167" s="15"/>
      <c r="F167" s="15"/>
      <c r="G167" s="15" t="s">
        <v>252</v>
      </c>
      <c r="H167" s="19">
        <v>0</v>
      </c>
      <c r="I167" s="19"/>
      <c r="J167" s="19">
        <v>0</v>
      </c>
      <c r="K167" s="17"/>
      <c r="L167" s="19">
        <v>0</v>
      </c>
      <c r="M167" s="2"/>
      <c r="N167" s="18">
        <v>0</v>
      </c>
      <c r="O167" s="18">
        <v>150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15"/>
      <c r="B168" s="15"/>
      <c r="C168" s="15"/>
      <c r="D168" s="15"/>
      <c r="E168" s="15"/>
      <c r="F168" s="15" t="s">
        <v>253</v>
      </c>
      <c r="G168" s="15"/>
      <c r="H168" s="44">
        <f>ROUND(SUM(H157:H166),5)</f>
        <v>15985</v>
      </c>
      <c r="I168" s="19"/>
      <c r="J168" s="44">
        <f>ROUND(SUM(J157:J166),5)</f>
        <v>11286.35</v>
      </c>
      <c r="K168" s="17"/>
      <c r="L168" s="44">
        <f>ROUND(SUM(L157:L166),5)</f>
        <v>19157.3</v>
      </c>
      <c r="M168" s="2"/>
      <c r="N168" s="45">
        <f t="shared" ref="N168:O168" si="22">ROUND(SUM(N157:N166),5)</f>
        <v>17335</v>
      </c>
      <c r="O168" s="45">
        <f t="shared" si="22"/>
        <v>17651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15"/>
      <c r="B169" s="15"/>
      <c r="C169" s="15"/>
      <c r="D169" s="15"/>
      <c r="E169" s="15" t="s">
        <v>254</v>
      </c>
      <c r="F169" s="15"/>
      <c r="G169" s="15"/>
      <c r="H169" s="44">
        <f>ROUND(H151+H156+H168,5)</f>
        <v>15985</v>
      </c>
      <c r="I169" s="19"/>
      <c r="J169" s="44">
        <f>ROUND(J151+J156+J168,5)</f>
        <v>11295.35</v>
      </c>
      <c r="K169" s="17"/>
      <c r="L169" s="44">
        <f>ROUND(L151+L156+L168,5)</f>
        <v>19157.3</v>
      </c>
      <c r="M169" s="2"/>
      <c r="N169" s="45">
        <f t="shared" ref="N169:O169" si="23">ROUND(N156+N168,5)</f>
        <v>17585</v>
      </c>
      <c r="O169" s="45">
        <f t="shared" si="23"/>
        <v>20113.66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15"/>
      <c r="B170" s="15"/>
      <c r="C170" s="15"/>
      <c r="D170" s="15" t="s">
        <v>255</v>
      </c>
      <c r="E170" s="15"/>
      <c r="F170" s="15"/>
      <c r="G170" s="15"/>
      <c r="H170" s="28">
        <f>ROUND(H33+H56+H97+H117+H132+H150+H169,5)</f>
        <v>162915</v>
      </c>
      <c r="I170" s="19"/>
      <c r="J170" s="28">
        <f>ROUND(J33+J56+J97+J117+J132+J150+J169,5)</f>
        <v>146518.69</v>
      </c>
      <c r="K170" s="17"/>
      <c r="L170" s="28">
        <f>ROUND(L33+L56+L97+L117+L132+L150+L169,5)</f>
        <v>187735.67999999999</v>
      </c>
      <c r="M170" s="2"/>
      <c r="N170" s="33" t="e">
        <f t="shared" ref="N170" si="24">ROUND(N56+N97+N117+N132+N150+N169,5)</f>
        <v>#VALUE!</v>
      </c>
      <c r="O170" s="28">
        <f>ROUND(O33+O56+O97+O117+O132+O150+O169,5)</f>
        <v>185161.997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15"/>
      <c r="B171" s="15" t="s">
        <v>256</v>
      </c>
      <c r="C171" s="15"/>
      <c r="D171" s="15"/>
      <c r="E171" s="15"/>
      <c r="F171" s="15"/>
      <c r="G171" s="74" t="s">
        <v>377</v>
      </c>
      <c r="H171" s="19">
        <f>ROUND(H4+H32-H170,5)</f>
        <v>15088.87</v>
      </c>
      <c r="I171" s="19"/>
      <c r="J171" s="19">
        <f>ROUND(J4+J32-J170,5)</f>
        <v>17840.96</v>
      </c>
      <c r="K171" s="17"/>
      <c r="L171" s="77">
        <f>ROUND(L4+L32-L170,5)</f>
        <v>-1393.12</v>
      </c>
      <c r="M171" s="2"/>
      <c r="N171" s="18" t="e">
        <f t="shared" ref="N171" si="25">ROUND(N32-N170,5)</f>
        <v>#VALUE!</v>
      </c>
      <c r="O171" s="18">
        <f>ROUND(O32-O170,5)</f>
        <v>5400.0029999999997</v>
      </c>
      <c r="P171" s="46" t="s">
        <v>10</v>
      </c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15"/>
      <c r="B172" s="15"/>
      <c r="C172" s="15"/>
      <c r="D172" s="15"/>
      <c r="E172" s="15"/>
      <c r="F172" s="15"/>
      <c r="G172" s="62"/>
      <c r="H172" s="19"/>
      <c r="I172" s="19"/>
      <c r="J172" s="19"/>
      <c r="K172" s="17"/>
      <c r="L172" s="19"/>
      <c r="M172" s="2"/>
      <c r="N172" s="18"/>
      <c r="O172" s="18"/>
      <c r="P172" s="46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15"/>
      <c r="B173" s="15" t="s">
        <v>257</v>
      </c>
      <c r="C173" s="15"/>
      <c r="D173" s="15"/>
      <c r="E173" s="15"/>
      <c r="F173" s="15"/>
      <c r="G173" s="15"/>
      <c r="H173" s="19"/>
      <c r="I173" s="19"/>
      <c r="J173" s="19"/>
      <c r="K173" s="17"/>
      <c r="L173" s="19"/>
      <c r="M173" s="2"/>
      <c r="N173" s="18"/>
      <c r="O173" s="18"/>
      <c r="P173" s="2" t="s">
        <v>10</v>
      </c>
      <c r="Q173" s="2"/>
      <c r="R173" s="2" t="s">
        <v>10</v>
      </c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15"/>
      <c r="B174" s="15"/>
      <c r="C174" s="15" t="s">
        <v>258</v>
      </c>
      <c r="D174" s="15"/>
      <c r="E174" s="15"/>
      <c r="F174" s="15"/>
      <c r="G174" s="15"/>
      <c r="H174" s="19"/>
      <c r="I174" s="19"/>
      <c r="J174" s="19"/>
      <c r="K174" s="17"/>
      <c r="L174" s="19"/>
      <c r="M174" s="2"/>
      <c r="N174" s="18"/>
      <c r="O174" s="18"/>
      <c r="P174" s="2" t="s">
        <v>10</v>
      </c>
      <c r="Q174" s="2"/>
      <c r="R174" s="47" t="s">
        <v>10</v>
      </c>
      <c r="S174" s="2"/>
      <c r="T174" s="2"/>
      <c r="U174" s="2"/>
      <c r="V174" s="2"/>
      <c r="W174" s="2"/>
      <c r="X174" s="2"/>
      <c r="Y174" s="2"/>
      <c r="Z174" s="2"/>
    </row>
    <row r="175" spans="1:26" ht="14.25" hidden="1" customHeight="1" x14ac:dyDescent="0.3">
      <c r="A175" s="15"/>
      <c r="B175" s="15"/>
      <c r="C175" s="15"/>
      <c r="D175" s="15" t="s">
        <v>259</v>
      </c>
      <c r="E175" s="15"/>
      <c r="F175" s="15"/>
      <c r="G175" s="15"/>
      <c r="H175" s="19"/>
      <c r="I175" s="19"/>
      <c r="J175" s="19"/>
      <c r="K175" s="17"/>
      <c r="L175" s="19"/>
      <c r="M175" s="2"/>
      <c r="N175" s="18">
        <v>0</v>
      </c>
      <c r="O175" s="18">
        <v>0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hidden="1" customHeight="1" x14ac:dyDescent="0.3">
      <c r="A176" s="15"/>
      <c r="B176" s="15"/>
      <c r="C176" s="15"/>
      <c r="D176" s="15" t="s">
        <v>260</v>
      </c>
      <c r="E176" s="15"/>
      <c r="F176" s="15"/>
      <c r="G176" s="15"/>
      <c r="H176" s="19"/>
      <c r="I176" s="19"/>
      <c r="J176" s="19"/>
      <c r="K176" s="17"/>
      <c r="L176" s="19"/>
      <c r="M176" s="2"/>
      <c r="N176" s="18">
        <v>0</v>
      </c>
      <c r="O176" s="18">
        <v>0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hidden="1" customHeight="1" x14ac:dyDescent="0.3">
      <c r="A177" s="15"/>
      <c r="B177" s="15"/>
      <c r="C177" s="15"/>
      <c r="D177" s="15" t="s">
        <v>261</v>
      </c>
      <c r="E177" s="15"/>
      <c r="F177" s="15"/>
      <c r="G177" s="15"/>
      <c r="H177" s="19"/>
      <c r="I177" s="19"/>
      <c r="J177" s="19"/>
      <c r="K177" s="17"/>
      <c r="L177" s="19"/>
      <c r="M177" s="2"/>
      <c r="N177" s="18">
        <v>0</v>
      </c>
      <c r="O177" s="18">
        <v>0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hidden="1" customHeight="1" x14ac:dyDescent="0.3">
      <c r="A178" s="15"/>
      <c r="B178" s="15"/>
      <c r="C178" s="15"/>
      <c r="D178" s="15" t="s">
        <v>262</v>
      </c>
      <c r="E178" s="15"/>
      <c r="F178" s="15"/>
      <c r="G178" s="15"/>
      <c r="H178" s="19"/>
      <c r="I178" s="19"/>
      <c r="J178" s="19"/>
      <c r="K178" s="17"/>
      <c r="L178" s="19"/>
      <c r="M178" s="2"/>
      <c r="N178" s="18">
        <v>0</v>
      </c>
      <c r="O178" s="18">
        <v>0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hidden="1" customHeight="1" x14ac:dyDescent="0.3">
      <c r="A179" s="15"/>
      <c r="B179" s="15"/>
      <c r="C179" s="15"/>
      <c r="D179" s="15" t="s">
        <v>263</v>
      </c>
      <c r="E179" s="15"/>
      <c r="F179" s="15"/>
      <c r="G179" s="15"/>
      <c r="H179" s="19"/>
      <c r="I179" s="19"/>
      <c r="J179" s="19"/>
      <c r="K179" s="17"/>
      <c r="L179" s="19"/>
      <c r="M179" s="2"/>
      <c r="N179" s="18">
        <v>0</v>
      </c>
      <c r="O179" s="18">
        <v>0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hidden="1" customHeight="1" x14ac:dyDescent="0.3">
      <c r="A180" s="15"/>
      <c r="B180" s="15"/>
      <c r="C180" s="15"/>
      <c r="D180" s="15" t="s">
        <v>264</v>
      </c>
      <c r="E180" s="15"/>
      <c r="F180" s="15"/>
      <c r="G180" s="15"/>
      <c r="H180" s="19"/>
      <c r="I180" s="19"/>
      <c r="J180" s="19"/>
      <c r="K180" s="17"/>
      <c r="L180" s="19"/>
      <c r="M180" s="2"/>
      <c r="N180" s="18">
        <v>0</v>
      </c>
      <c r="O180" s="18">
        <v>0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hidden="1" customHeight="1" x14ac:dyDescent="0.3">
      <c r="A181" s="15"/>
      <c r="B181" s="15"/>
      <c r="C181" s="15"/>
      <c r="D181" s="15" t="s">
        <v>265</v>
      </c>
      <c r="E181" s="15"/>
      <c r="F181" s="15"/>
      <c r="G181" s="15"/>
      <c r="H181" s="19"/>
      <c r="I181" s="19"/>
      <c r="J181" s="19"/>
      <c r="K181" s="17"/>
      <c r="L181" s="19"/>
      <c r="M181" s="2"/>
      <c r="N181" s="18">
        <v>0</v>
      </c>
      <c r="O181" s="18">
        <v>0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hidden="1" customHeight="1" x14ac:dyDescent="0.3">
      <c r="A182" s="15"/>
      <c r="B182" s="15"/>
      <c r="C182" s="15"/>
      <c r="D182" s="15" t="s">
        <v>266</v>
      </c>
      <c r="E182" s="15"/>
      <c r="F182" s="15"/>
      <c r="G182" s="15"/>
      <c r="H182" s="19"/>
      <c r="I182" s="19"/>
      <c r="J182" s="19"/>
      <c r="K182" s="17"/>
      <c r="L182" s="19"/>
      <c r="M182" s="2"/>
      <c r="N182" s="18">
        <v>0</v>
      </c>
      <c r="O182" s="18">
        <v>0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hidden="1" customHeight="1" x14ac:dyDescent="0.3">
      <c r="A183" s="15"/>
      <c r="B183" s="15"/>
      <c r="C183" s="15"/>
      <c r="D183" s="15" t="s">
        <v>267</v>
      </c>
      <c r="E183" s="15"/>
      <c r="F183" s="15"/>
      <c r="G183" s="15"/>
      <c r="H183" s="19"/>
      <c r="I183" s="19"/>
      <c r="J183" s="19"/>
      <c r="K183" s="17"/>
      <c r="L183" s="19"/>
      <c r="M183" s="2"/>
      <c r="N183" s="18">
        <v>0</v>
      </c>
      <c r="O183" s="18">
        <v>0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hidden="1" customHeight="1" x14ac:dyDescent="0.3">
      <c r="A184" s="15"/>
      <c r="B184" s="15"/>
      <c r="C184" s="15"/>
      <c r="D184" s="15" t="s">
        <v>268</v>
      </c>
      <c r="E184" s="15"/>
      <c r="F184" s="15"/>
      <c r="G184" s="15"/>
      <c r="H184" s="19"/>
      <c r="I184" s="19"/>
      <c r="J184" s="19"/>
      <c r="K184" s="17"/>
      <c r="L184" s="19"/>
      <c r="M184" s="2"/>
      <c r="N184" s="18">
        <v>0</v>
      </c>
      <c r="O184" s="18">
        <v>0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hidden="1" customHeight="1" x14ac:dyDescent="0.3">
      <c r="A185" s="15"/>
      <c r="B185" s="15"/>
      <c r="C185" s="15"/>
      <c r="D185" s="15" t="s">
        <v>269</v>
      </c>
      <c r="E185" s="15"/>
      <c r="F185" s="15"/>
      <c r="G185" s="15"/>
      <c r="H185" s="19"/>
      <c r="I185" s="19"/>
      <c r="J185" s="19"/>
      <c r="K185" s="17"/>
      <c r="L185" s="19"/>
      <c r="M185" s="2"/>
      <c r="N185" s="18">
        <v>0</v>
      </c>
      <c r="O185" s="18">
        <v>0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hidden="1" customHeight="1" x14ac:dyDescent="0.3">
      <c r="A186" s="15" t="s">
        <v>270</v>
      </c>
      <c r="B186" s="15"/>
      <c r="C186" s="15"/>
      <c r="D186" s="15" t="s">
        <v>271</v>
      </c>
      <c r="E186" s="15"/>
      <c r="F186" s="15"/>
      <c r="G186" s="15"/>
      <c r="H186" s="19" t="s">
        <v>10</v>
      </c>
      <c r="I186" s="19"/>
      <c r="J186" s="19" t="s">
        <v>10</v>
      </c>
      <c r="K186" s="17"/>
      <c r="L186" s="19" t="s">
        <v>10</v>
      </c>
      <c r="M186" s="2"/>
      <c r="N186" s="18">
        <v>0</v>
      </c>
      <c r="O186" s="18">
        <v>0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hidden="1" customHeight="1" x14ac:dyDescent="0.3">
      <c r="A187" s="15" t="s">
        <v>272</v>
      </c>
      <c r="B187" s="15"/>
      <c r="C187" s="15"/>
      <c r="D187" s="15" t="s">
        <v>273</v>
      </c>
      <c r="E187" s="15"/>
      <c r="F187" s="15"/>
      <c r="G187" s="15"/>
      <c r="H187" s="19">
        <v>5</v>
      </c>
      <c r="I187" s="19"/>
      <c r="J187" s="19"/>
      <c r="K187" s="17"/>
      <c r="L187" s="19">
        <v>0</v>
      </c>
      <c r="M187" s="2"/>
      <c r="N187" s="18"/>
      <c r="O187" s="18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hidden="1" customHeight="1" x14ac:dyDescent="0.3">
      <c r="A188" s="15" t="s">
        <v>274</v>
      </c>
      <c r="B188" s="15"/>
      <c r="C188" s="15"/>
      <c r="D188" s="15" t="s">
        <v>275</v>
      </c>
      <c r="E188" s="15"/>
      <c r="F188" s="15"/>
      <c r="G188" s="15"/>
      <c r="H188" s="19"/>
      <c r="I188" s="19"/>
      <c r="J188" s="19"/>
      <c r="K188" s="17"/>
      <c r="L188" s="19">
        <v>0</v>
      </c>
      <c r="M188" s="2"/>
      <c r="N188" s="18"/>
      <c r="O188" s="18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hidden="1" customHeight="1" x14ac:dyDescent="0.3">
      <c r="A189" s="15" t="s">
        <v>276</v>
      </c>
      <c r="B189" s="15"/>
      <c r="C189" s="15"/>
      <c r="D189" s="15" t="s">
        <v>277</v>
      </c>
      <c r="E189" s="15"/>
      <c r="F189" s="15"/>
      <c r="G189" s="15"/>
      <c r="H189" s="19">
        <v>20</v>
      </c>
      <c r="I189" s="19"/>
      <c r="J189" s="19"/>
      <c r="K189" s="17"/>
      <c r="L189" s="19">
        <v>0</v>
      </c>
      <c r="M189" s="2"/>
      <c r="N189" s="18"/>
      <c r="O189" s="18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15" t="s">
        <v>278</v>
      </c>
      <c r="B190" s="15"/>
      <c r="C190" s="15"/>
      <c r="D190" s="15" t="s">
        <v>279</v>
      </c>
      <c r="E190" s="15"/>
      <c r="F190" s="15"/>
      <c r="G190" s="15"/>
      <c r="H190" s="19">
        <v>50</v>
      </c>
      <c r="I190" s="19"/>
      <c r="J190" s="19">
        <v>3130</v>
      </c>
      <c r="K190" s="17"/>
      <c r="L190" s="19">
        <v>5850</v>
      </c>
      <c r="M190" s="2"/>
      <c r="N190" s="18"/>
      <c r="O190" s="18"/>
      <c r="P190" s="2"/>
      <c r="Q190" s="25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hidden="1" customHeight="1" x14ac:dyDescent="0.3">
      <c r="A191" s="15" t="s">
        <v>280</v>
      </c>
      <c r="B191" s="15"/>
      <c r="C191" s="15"/>
      <c r="D191" s="15" t="s">
        <v>281</v>
      </c>
      <c r="E191" s="15"/>
      <c r="F191" s="15"/>
      <c r="G191" s="15"/>
      <c r="H191" s="19"/>
      <c r="I191" s="19"/>
      <c r="J191" s="19"/>
      <c r="K191" s="17"/>
      <c r="L191" s="19">
        <v>0</v>
      </c>
      <c r="M191" s="2"/>
      <c r="N191" s="18"/>
      <c r="O191" s="18"/>
      <c r="P191" s="2"/>
      <c r="Q191" s="25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15" t="s">
        <v>282</v>
      </c>
      <c r="B192" s="15"/>
      <c r="C192" s="15"/>
      <c r="D192" s="15" t="s">
        <v>283</v>
      </c>
      <c r="E192" s="15"/>
      <c r="F192" s="15"/>
      <c r="G192" s="15"/>
      <c r="H192" s="19">
        <v>2525</v>
      </c>
      <c r="I192" s="19"/>
      <c r="J192" s="19">
        <v>1010</v>
      </c>
      <c r="K192" s="17"/>
      <c r="L192" s="19">
        <v>1000</v>
      </c>
      <c r="M192" s="2"/>
      <c r="N192" s="18"/>
      <c r="O192" s="18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15" t="s">
        <v>284</v>
      </c>
      <c r="B193" s="15"/>
      <c r="C193" s="15"/>
      <c r="D193" s="15" t="s">
        <v>285</v>
      </c>
      <c r="E193" s="15"/>
      <c r="F193" s="15"/>
      <c r="G193" s="15"/>
      <c r="H193" s="19"/>
      <c r="I193" s="19"/>
      <c r="J193" s="19">
        <v>100</v>
      </c>
      <c r="K193" s="17"/>
      <c r="L193" s="19">
        <v>224.08</v>
      </c>
      <c r="M193" s="2"/>
      <c r="N193" s="18"/>
      <c r="O193" s="18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15" t="s">
        <v>286</v>
      </c>
      <c r="B194" s="15"/>
      <c r="C194" s="15"/>
      <c r="D194" s="15" t="s">
        <v>287</v>
      </c>
      <c r="E194" s="15"/>
      <c r="F194" s="15"/>
      <c r="G194" s="15"/>
      <c r="H194" s="19">
        <v>225.83</v>
      </c>
      <c r="I194" s="19"/>
      <c r="J194" s="19">
        <v>3070</v>
      </c>
      <c r="K194" s="17"/>
      <c r="L194" s="19">
        <v>0</v>
      </c>
      <c r="M194" s="2"/>
      <c r="N194" s="18"/>
      <c r="O194" s="18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hidden="1" customHeight="1" x14ac:dyDescent="0.3">
      <c r="A195" s="15" t="s">
        <v>288</v>
      </c>
      <c r="B195" s="15"/>
      <c r="C195" s="15"/>
      <c r="D195" s="15" t="s">
        <v>289</v>
      </c>
      <c r="E195" s="15"/>
      <c r="F195" s="15"/>
      <c r="G195" s="15"/>
      <c r="H195" s="19"/>
      <c r="I195" s="19"/>
      <c r="J195" s="19"/>
      <c r="K195" s="17"/>
      <c r="L195" s="19">
        <v>0</v>
      </c>
      <c r="M195" s="2"/>
      <c r="N195" s="18"/>
      <c r="O195" s="18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hidden="1" customHeight="1" x14ac:dyDescent="0.3">
      <c r="A196" s="15" t="s">
        <v>290</v>
      </c>
      <c r="B196" s="15"/>
      <c r="C196" s="15"/>
      <c r="D196" s="15" t="s">
        <v>291</v>
      </c>
      <c r="E196" s="15"/>
      <c r="F196" s="15"/>
      <c r="G196" s="15"/>
      <c r="H196" s="19"/>
      <c r="I196" s="19"/>
      <c r="J196" s="19"/>
      <c r="K196" s="17"/>
      <c r="L196" s="19">
        <v>0</v>
      </c>
      <c r="M196" s="2"/>
      <c r="N196" s="18"/>
      <c r="O196" s="1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15" t="s">
        <v>292</v>
      </c>
      <c r="B197" s="15"/>
      <c r="C197" s="15"/>
      <c r="D197" s="15" t="s">
        <v>293</v>
      </c>
      <c r="E197" s="15"/>
      <c r="F197" s="15"/>
      <c r="G197" s="15"/>
      <c r="H197" s="19">
        <v>1329</v>
      </c>
      <c r="I197" s="19"/>
      <c r="J197" s="19">
        <v>1310</v>
      </c>
      <c r="K197" s="17"/>
      <c r="L197" s="19">
        <v>1584</v>
      </c>
      <c r="M197" s="2"/>
      <c r="N197" s="18"/>
      <c r="O197" s="1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hidden="1" customHeight="1" x14ac:dyDescent="0.3">
      <c r="A198" s="15" t="s">
        <v>294</v>
      </c>
      <c r="B198" s="15"/>
      <c r="C198" s="15"/>
      <c r="D198" s="15" t="s">
        <v>295</v>
      </c>
      <c r="E198" s="15"/>
      <c r="F198" s="15"/>
      <c r="G198" s="15"/>
      <c r="H198" s="19"/>
      <c r="I198" s="19"/>
      <c r="J198" s="19"/>
      <c r="K198" s="17"/>
      <c r="L198" s="19">
        <v>0</v>
      </c>
      <c r="M198" s="2"/>
      <c r="N198" s="18"/>
      <c r="O198" s="18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15" t="s">
        <v>296</v>
      </c>
      <c r="B199" s="15"/>
      <c r="C199" s="15"/>
      <c r="D199" s="15" t="s">
        <v>297</v>
      </c>
      <c r="E199" s="15"/>
      <c r="F199" s="15"/>
      <c r="G199" s="15"/>
      <c r="H199" s="19"/>
      <c r="I199" s="19"/>
      <c r="J199" s="19">
        <v>28</v>
      </c>
      <c r="K199" s="17"/>
      <c r="L199" s="19">
        <v>1</v>
      </c>
      <c r="M199" s="2"/>
      <c r="N199" s="18"/>
      <c r="O199" s="18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hidden="1" customHeight="1" x14ac:dyDescent="0.3">
      <c r="A200" s="15" t="s">
        <v>298</v>
      </c>
      <c r="B200" s="15"/>
      <c r="C200" s="15"/>
      <c r="D200" s="15" t="s">
        <v>299</v>
      </c>
      <c r="E200" s="15"/>
      <c r="F200" s="15"/>
      <c r="G200" s="15"/>
      <c r="H200" s="19"/>
      <c r="I200" s="19"/>
      <c r="J200" s="19"/>
      <c r="K200" s="17"/>
      <c r="L200" s="19"/>
      <c r="M200" s="2"/>
      <c r="N200" s="18"/>
      <c r="O200" s="18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hidden="1" customHeight="1" x14ac:dyDescent="0.3">
      <c r="A201" s="15" t="s">
        <v>300</v>
      </c>
      <c r="B201" s="15"/>
      <c r="C201" s="15"/>
      <c r="D201" s="15" t="s">
        <v>301</v>
      </c>
      <c r="E201" s="15"/>
      <c r="F201" s="15"/>
      <c r="G201" s="15"/>
      <c r="H201" s="19">
        <v>60</v>
      </c>
      <c r="I201" s="19"/>
      <c r="J201" s="19"/>
      <c r="K201" s="17"/>
      <c r="L201" s="19"/>
      <c r="M201" s="2"/>
      <c r="N201" s="18"/>
      <c r="O201" s="18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hidden="1" customHeight="1" x14ac:dyDescent="0.3">
      <c r="A202" s="15" t="s">
        <v>302</v>
      </c>
      <c r="B202" s="15"/>
      <c r="C202" s="15"/>
      <c r="D202" s="15" t="s">
        <v>303</v>
      </c>
      <c r="E202" s="15"/>
      <c r="F202" s="15"/>
      <c r="G202" s="15"/>
      <c r="H202" s="19"/>
      <c r="I202" s="19"/>
      <c r="J202" s="19"/>
      <c r="K202" s="17"/>
      <c r="L202" s="19"/>
      <c r="M202" s="2"/>
      <c r="N202" s="18"/>
      <c r="O202" s="18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15" t="s">
        <v>304</v>
      </c>
      <c r="B203" s="15"/>
      <c r="C203" s="15"/>
      <c r="D203" s="15" t="s">
        <v>305</v>
      </c>
      <c r="E203" s="15"/>
      <c r="F203" s="15"/>
      <c r="G203" s="15"/>
      <c r="H203" s="19">
        <v>100</v>
      </c>
      <c r="I203" s="19"/>
      <c r="J203" s="19">
        <v>3261.97</v>
      </c>
      <c r="K203" s="17"/>
      <c r="L203" s="19">
        <v>2270</v>
      </c>
      <c r="M203" s="2"/>
      <c r="N203" s="18"/>
      <c r="O203" s="18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15" t="s">
        <v>306</v>
      </c>
      <c r="B204" s="15"/>
      <c r="C204" s="15"/>
      <c r="D204" s="15" t="s">
        <v>307</v>
      </c>
      <c r="E204" s="15"/>
      <c r="F204" s="15"/>
      <c r="G204" s="15"/>
      <c r="H204" s="19"/>
      <c r="I204" s="19"/>
      <c r="J204" s="19">
        <v>0</v>
      </c>
      <c r="K204" s="17"/>
      <c r="L204" s="19">
        <v>320</v>
      </c>
      <c r="M204" s="2"/>
      <c r="N204" s="18"/>
      <c r="O204" s="18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hidden="1" customHeight="1" x14ac:dyDescent="0.3">
      <c r="A205" s="15" t="s">
        <v>308</v>
      </c>
      <c r="B205" s="15"/>
      <c r="C205" s="15"/>
      <c r="D205" s="15" t="s">
        <v>309</v>
      </c>
      <c r="E205" s="15"/>
      <c r="F205" s="15"/>
      <c r="G205" s="15"/>
      <c r="H205" s="19">
        <v>4375</v>
      </c>
      <c r="I205" s="19"/>
      <c r="J205" s="19">
        <v>0</v>
      </c>
      <c r="K205" s="17"/>
      <c r="L205" s="19">
        <v>0</v>
      </c>
      <c r="M205" s="2"/>
      <c r="N205" s="18"/>
      <c r="O205" s="18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thickBot="1" x14ac:dyDescent="0.35">
      <c r="A206" s="15" t="s">
        <v>310</v>
      </c>
      <c r="B206" s="15"/>
      <c r="C206" s="15"/>
      <c r="D206" s="15" t="s">
        <v>311</v>
      </c>
      <c r="E206" s="15"/>
      <c r="F206" s="15"/>
      <c r="G206" s="15"/>
      <c r="H206" s="26"/>
      <c r="I206" s="19"/>
      <c r="J206" s="26">
        <v>0</v>
      </c>
      <c r="K206" s="17"/>
      <c r="L206" s="26">
        <v>155</v>
      </c>
      <c r="M206" s="2"/>
      <c r="N206" s="27"/>
      <c r="O206" s="27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15"/>
      <c r="B207" s="15"/>
      <c r="C207" s="15" t="s">
        <v>312</v>
      </c>
      <c r="D207" s="15"/>
      <c r="E207" s="15"/>
      <c r="F207" s="15"/>
      <c r="G207" s="15"/>
      <c r="H207" s="19">
        <f>ROUND(SUM(H174:H206),5)</f>
        <v>8689.83</v>
      </c>
      <c r="I207" s="19"/>
      <c r="J207" s="19">
        <f>ROUND(SUM(J174:J206),5)</f>
        <v>11909.97</v>
      </c>
      <c r="K207" s="17"/>
      <c r="L207" s="19">
        <f>ROUND(SUM(L174:L206),5)</f>
        <v>11404.08</v>
      </c>
      <c r="M207" s="2"/>
      <c r="N207" s="18">
        <f t="shared" ref="N207:O207" si="26">ROUND(SUM(N174:N206),5)</f>
        <v>0</v>
      </c>
      <c r="O207" s="18">
        <f t="shared" si="26"/>
        <v>0</v>
      </c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15"/>
      <c r="B208" s="15"/>
      <c r="C208" s="15" t="s">
        <v>313</v>
      </c>
      <c r="D208" s="15"/>
      <c r="E208" s="15"/>
      <c r="F208" s="15"/>
      <c r="G208" s="15"/>
      <c r="H208" s="19"/>
      <c r="I208" s="19"/>
      <c r="J208" s="19"/>
      <c r="K208" s="17"/>
      <c r="L208" s="19"/>
      <c r="M208" s="2"/>
      <c r="N208" s="18"/>
      <c r="O208" s="18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hidden="1" customHeight="1" x14ac:dyDescent="0.3">
      <c r="A209" s="15"/>
      <c r="B209" s="15"/>
      <c r="C209" s="15"/>
      <c r="D209" s="15" t="s">
        <v>314</v>
      </c>
      <c r="E209" s="15"/>
      <c r="F209" s="15"/>
      <c r="G209" s="15"/>
      <c r="H209" s="19"/>
      <c r="I209" s="19"/>
      <c r="J209" s="19"/>
      <c r="K209" s="17"/>
      <c r="L209" s="19"/>
      <c r="M209" s="2"/>
      <c r="N209" s="18">
        <v>0</v>
      </c>
      <c r="O209" s="18">
        <v>0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hidden="1" customHeight="1" x14ac:dyDescent="0.3">
      <c r="A210" s="15"/>
      <c r="B210" s="15"/>
      <c r="C210" s="15"/>
      <c r="D210" s="15" t="s">
        <v>315</v>
      </c>
      <c r="E210" s="15"/>
      <c r="F210" s="15"/>
      <c r="G210" s="15"/>
      <c r="H210" s="19"/>
      <c r="I210" s="19"/>
      <c r="J210" s="19"/>
      <c r="K210" s="17"/>
      <c r="L210" s="19"/>
      <c r="M210" s="2"/>
      <c r="N210" s="18">
        <v>0</v>
      </c>
      <c r="O210" s="18">
        <v>0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hidden="1" customHeight="1" x14ac:dyDescent="0.3">
      <c r="A211" s="15"/>
      <c r="B211" s="15"/>
      <c r="C211" s="15"/>
      <c r="D211" s="15" t="s">
        <v>316</v>
      </c>
      <c r="E211" s="15"/>
      <c r="F211" s="15"/>
      <c r="G211" s="15"/>
      <c r="H211" s="19"/>
      <c r="I211" s="19"/>
      <c r="J211" s="19"/>
      <c r="K211" s="17"/>
      <c r="L211" s="19"/>
      <c r="M211" s="2"/>
      <c r="N211" s="18">
        <v>0</v>
      </c>
      <c r="O211" s="18">
        <v>0</v>
      </c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hidden="1" customHeight="1" x14ac:dyDescent="0.3">
      <c r="A212" s="15"/>
      <c r="B212" s="15"/>
      <c r="C212" s="15"/>
      <c r="D212" s="15" t="s">
        <v>317</v>
      </c>
      <c r="E212" s="15"/>
      <c r="F212" s="15"/>
      <c r="G212" s="15"/>
      <c r="H212" s="19"/>
      <c r="I212" s="19"/>
      <c r="J212" s="19"/>
      <c r="K212" s="17"/>
      <c r="L212" s="19"/>
      <c r="M212" s="2"/>
      <c r="N212" s="18">
        <v>0</v>
      </c>
      <c r="O212" s="18">
        <v>0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hidden="1" customHeight="1" x14ac:dyDescent="0.3">
      <c r="A213" s="15"/>
      <c r="B213" s="15"/>
      <c r="C213" s="15"/>
      <c r="D213" s="15" t="s">
        <v>318</v>
      </c>
      <c r="E213" s="15"/>
      <c r="F213" s="15"/>
      <c r="G213" s="15"/>
      <c r="H213" s="19"/>
      <c r="I213" s="19"/>
      <c r="J213" s="19"/>
      <c r="K213" s="17"/>
      <c r="L213" s="19"/>
      <c r="M213" s="2"/>
      <c r="N213" s="18">
        <v>0</v>
      </c>
      <c r="O213" s="18">
        <v>0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hidden="1" customHeight="1" x14ac:dyDescent="0.3">
      <c r="A214" s="15"/>
      <c r="B214" s="15"/>
      <c r="C214" s="15"/>
      <c r="D214" s="15" t="s">
        <v>319</v>
      </c>
      <c r="E214" s="15"/>
      <c r="F214" s="15"/>
      <c r="G214" s="15"/>
      <c r="H214" s="19"/>
      <c r="I214" s="19"/>
      <c r="J214" s="19"/>
      <c r="K214" s="17"/>
      <c r="L214" s="19"/>
      <c r="M214" s="2"/>
      <c r="N214" s="18">
        <v>0</v>
      </c>
      <c r="O214" s="18">
        <v>0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hidden="1" customHeight="1" x14ac:dyDescent="0.3">
      <c r="A215" s="15"/>
      <c r="B215" s="15"/>
      <c r="C215" s="15"/>
      <c r="D215" s="15" t="s">
        <v>320</v>
      </c>
      <c r="E215" s="15"/>
      <c r="F215" s="15"/>
      <c r="G215" s="15"/>
      <c r="H215" s="19"/>
      <c r="I215" s="19"/>
      <c r="J215" s="19"/>
      <c r="K215" s="17"/>
      <c r="L215" s="19"/>
      <c r="M215" s="2"/>
      <c r="N215" s="18">
        <v>0</v>
      </c>
      <c r="O215" s="18">
        <v>0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hidden="1" customHeight="1" x14ac:dyDescent="0.3">
      <c r="A216" s="15"/>
      <c r="B216" s="15"/>
      <c r="C216" s="15"/>
      <c r="D216" s="15" t="s">
        <v>321</v>
      </c>
      <c r="E216" s="15"/>
      <c r="F216" s="15"/>
      <c r="G216" s="15"/>
      <c r="H216" s="19"/>
      <c r="I216" s="19"/>
      <c r="J216" s="19"/>
      <c r="K216" s="17"/>
      <c r="L216" s="19"/>
      <c r="M216" s="2"/>
      <c r="N216" s="18">
        <v>0</v>
      </c>
      <c r="O216" s="18">
        <v>0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hidden="1" customHeight="1" x14ac:dyDescent="0.3">
      <c r="A217" s="15"/>
      <c r="B217" s="15"/>
      <c r="C217" s="15"/>
      <c r="D217" s="15" t="s">
        <v>322</v>
      </c>
      <c r="E217" s="15"/>
      <c r="F217" s="15"/>
      <c r="G217" s="15"/>
      <c r="H217" s="19"/>
      <c r="I217" s="19"/>
      <c r="J217" s="19"/>
      <c r="K217" s="17"/>
      <c r="L217" s="19"/>
      <c r="M217" s="2"/>
      <c r="N217" s="18">
        <v>0</v>
      </c>
      <c r="O217" s="18">
        <v>0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hidden="1" customHeight="1" x14ac:dyDescent="0.3">
      <c r="A218" s="15"/>
      <c r="B218" s="15"/>
      <c r="C218" s="15"/>
      <c r="D218" s="15" t="s">
        <v>323</v>
      </c>
      <c r="E218" s="15"/>
      <c r="F218" s="15"/>
      <c r="G218" s="15"/>
      <c r="H218" s="19"/>
      <c r="I218" s="19"/>
      <c r="J218" s="19"/>
      <c r="K218" s="17"/>
      <c r="L218" s="19"/>
      <c r="M218" s="2"/>
      <c r="N218" s="18">
        <v>0</v>
      </c>
      <c r="O218" s="18">
        <v>0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hidden="1" customHeight="1" x14ac:dyDescent="0.3">
      <c r="A219" s="15"/>
      <c r="B219" s="15"/>
      <c r="C219" s="15"/>
      <c r="D219" s="15" t="s">
        <v>324</v>
      </c>
      <c r="E219" s="15"/>
      <c r="F219" s="15"/>
      <c r="G219" s="15"/>
      <c r="H219" s="19"/>
      <c r="I219" s="19"/>
      <c r="J219" s="19"/>
      <c r="K219" s="17"/>
      <c r="L219" s="19"/>
      <c r="M219" s="2"/>
      <c r="N219" s="18">
        <v>0</v>
      </c>
      <c r="O219" s="18">
        <v>0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15" t="s">
        <v>325</v>
      </c>
      <c r="B220" s="15"/>
      <c r="C220" s="15"/>
      <c r="D220" s="15" t="s">
        <v>326</v>
      </c>
      <c r="E220" s="15"/>
      <c r="F220" s="15"/>
      <c r="G220" s="15"/>
      <c r="H220" s="19"/>
      <c r="I220" s="19"/>
      <c r="J220" s="19"/>
      <c r="K220" s="17"/>
      <c r="L220" s="19">
        <v>251.15</v>
      </c>
      <c r="M220" s="2"/>
      <c r="N220" s="18"/>
      <c r="O220" s="18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15" t="s">
        <v>327</v>
      </c>
      <c r="B221" s="15"/>
      <c r="C221" s="15"/>
      <c r="D221" s="15" t="s">
        <v>328</v>
      </c>
      <c r="E221" s="15"/>
      <c r="F221" s="15"/>
      <c r="G221" s="15"/>
      <c r="H221" s="19"/>
      <c r="I221" s="19"/>
      <c r="J221" s="19"/>
      <c r="K221" s="17"/>
      <c r="L221" s="19">
        <v>750</v>
      </c>
      <c r="M221" s="2"/>
      <c r="N221" s="18"/>
      <c r="O221" s="18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15" t="s">
        <v>329</v>
      </c>
      <c r="B222" s="15"/>
      <c r="C222" s="15"/>
      <c r="D222" s="15" t="s">
        <v>330</v>
      </c>
      <c r="E222" s="15"/>
      <c r="F222" s="15"/>
      <c r="G222" s="15"/>
      <c r="H222" s="19"/>
      <c r="I222" s="19"/>
      <c r="J222" s="19">
        <v>2471.4699999999998</v>
      </c>
      <c r="K222" s="17"/>
      <c r="L222" s="19">
        <v>338</v>
      </c>
      <c r="M222" s="2"/>
      <c r="N222" s="18"/>
      <c r="O222" s="18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hidden="1" customHeight="1" x14ac:dyDescent="0.3">
      <c r="A223" s="15" t="s">
        <v>331</v>
      </c>
      <c r="B223" s="15"/>
      <c r="C223" s="15"/>
      <c r="D223" s="15" t="s">
        <v>332</v>
      </c>
      <c r="E223" s="15"/>
      <c r="F223" s="15"/>
      <c r="G223" s="15"/>
      <c r="H223" s="19">
        <v>273</v>
      </c>
      <c r="I223" s="19"/>
      <c r="J223" s="19"/>
      <c r="K223" s="17"/>
      <c r="L223" s="19">
        <v>0</v>
      </c>
      <c r="M223" s="2"/>
      <c r="N223" s="18"/>
      <c r="O223" s="18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15" t="s">
        <v>333</v>
      </c>
      <c r="B224" s="15"/>
      <c r="C224" s="15"/>
      <c r="D224" s="15" t="s">
        <v>334</v>
      </c>
      <c r="E224" s="15"/>
      <c r="F224" s="15"/>
      <c r="G224" s="15"/>
      <c r="H224" s="19"/>
      <c r="I224" s="19"/>
      <c r="J224" s="19">
        <v>6101.98</v>
      </c>
      <c r="K224" s="17"/>
      <c r="L224" s="19">
        <v>4495</v>
      </c>
      <c r="M224" s="2"/>
      <c r="N224" s="18"/>
      <c r="O224" s="18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hidden="1" customHeight="1" x14ac:dyDescent="0.3">
      <c r="A225" s="15" t="s">
        <v>335</v>
      </c>
      <c r="B225" s="15"/>
      <c r="C225" s="15"/>
      <c r="D225" s="15" t="s">
        <v>336</v>
      </c>
      <c r="E225" s="15"/>
      <c r="F225" s="15"/>
      <c r="G225" s="15"/>
      <c r="H225" s="19">
        <v>8661</v>
      </c>
      <c r="I225" s="19"/>
      <c r="J225" s="19"/>
      <c r="K225" s="17"/>
      <c r="L225" s="19">
        <v>0</v>
      </c>
      <c r="M225" s="2"/>
      <c r="N225" s="18"/>
      <c r="O225" s="18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15" t="s">
        <v>337</v>
      </c>
      <c r="B226" s="15"/>
      <c r="C226" s="15"/>
      <c r="D226" s="15" t="s">
        <v>338</v>
      </c>
      <c r="E226" s="15"/>
      <c r="F226" s="15"/>
      <c r="G226" s="15"/>
      <c r="H226" s="19"/>
      <c r="I226" s="19"/>
      <c r="J226" s="19"/>
      <c r="K226" s="17"/>
      <c r="L226" s="19">
        <v>304.38</v>
      </c>
      <c r="M226" s="2"/>
      <c r="N226" s="18"/>
      <c r="O226" s="18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15" t="s">
        <v>339</v>
      </c>
      <c r="B227" s="15"/>
      <c r="C227" s="15"/>
      <c r="D227" s="15" t="s">
        <v>340</v>
      </c>
      <c r="E227" s="15"/>
      <c r="F227" s="15"/>
      <c r="G227" s="15"/>
      <c r="H227" s="19">
        <v>1243</v>
      </c>
      <c r="I227" s="19"/>
      <c r="J227" s="19"/>
      <c r="K227" s="17"/>
      <c r="L227" s="19">
        <v>0</v>
      </c>
      <c r="M227" s="2"/>
      <c r="N227" s="18"/>
      <c r="O227" s="18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15" t="s">
        <v>341</v>
      </c>
      <c r="B228" s="15"/>
      <c r="C228" s="15"/>
      <c r="D228" s="15" t="s">
        <v>342</v>
      </c>
      <c r="E228" s="15"/>
      <c r="F228" s="15"/>
      <c r="G228" s="15"/>
      <c r="H228" s="19">
        <v>484</v>
      </c>
      <c r="I228" s="19"/>
      <c r="J228" s="19"/>
      <c r="K228" s="17"/>
      <c r="L228" s="19">
        <v>0</v>
      </c>
      <c r="M228" s="2"/>
      <c r="N228" s="18"/>
      <c r="O228" s="18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15" t="s">
        <v>343</v>
      </c>
      <c r="B229" s="15"/>
      <c r="C229" s="15"/>
      <c r="D229" s="15" t="s">
        <v>344</v>
      </c>
      <c r="E229" s="15"/>
      <c r="F229" s="15"/>
      <c r="G229" s="15"/>
      <c r="H229" s="19"/>
      <c r="I229" s="19"/>
      <c r="J229" s="19"/>
      <c r="K229" s="17"/>
      <c r="L229" s="19">
        <v>11003.5</v>
      </c>
      <c r="M229" s="2"/>
      <c r="N229" s="18"/>
      <c r="O229" s="18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hidden="1" customHeight="1" x14ac:dyDescent="0.3">
      <c r="A230" s="15" t="s">
        <v>89</v>
      </c>
      <c r="B230" s="15"/>
      <c r="C230" s="15"/>
      <c r="D230" s="15" t="s">
        <v>345</v>
      </c>
      <c r="E230" s="15"/>
      <c r="F230" s="15"/>
      <c r="G230" s="15"/>
      <c r="H230" s="19"/>
      <c r="I230" s="19"/>
      <c r="J230" s="19"/>
      <c r="K230" s="17"/>
      <c r="L230" s="19">
        <v>0</v>
      </c>
      <c r="M230" s="2"/>
      <c r="N230" s="18"/>
      <c r="O230" s="18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hidden="1" customHeight="1" x14ac:dyDescent="0.3">
      <c r="A231" s="15" t="s">
        <v>346</v>
      </c>
      <c r="B231" s="15"/>
      <c r="C231" s="15"/>
      <c r="D231" s="15" t="s">
        <v>347</v>
      </c>
      <c r="E231" s="15"/>
      <c r="F231" s="15"/>
      <c r="G231" s="15"/>
      <c r="H231" s="19"/>
      <c r="I231" s="19"/>
      <c r="J231" s="19"/>
      <c r="K231" s="17"/>
      <c r="L231" s="19">
        <v>0</v>
      </c>
      <c r="M231" s="2"/>
      <c r="N231" s="18"/>
      <c r="O231" s="18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15" t="s">
        <v>348</v>
      </c>
      <c r="B232" s="15"/>
      <c r="C232" s="15"/>
      <c r="D232" s="15" t="s">
        <v>349</v>
      </c>
      <c r="E232" s="15"/>
      <c r="F232" s="15"/>
      <c r="G232" s="15"/>
      <c r="H232" s="19">
        <v>1054</v>
      </c>
      <c r="I232" s="19"/>
      <c r="J232" s="19">
        <v>1000.65</v>
      </c>
      <c r="K232" s="17"/>
      <c r="L232" s="19">
        <v>1675.87</v>
      </c>
      <c r="M232" s="2"/>
      <c r="N232" s="18"/>
      <c r="O232" s="18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hidden="1" customHeight="1" x14ac:dyDescent="0.3">
      <c r="A233" s="15" t="s">
        <v>350</v>
      </c>
      <c r="B233" s="15"/>
      <c r="C233" s="15"/>
      <c r="D233" s="15" t="s">
        <v>351</v>
      </c>
      <c r="E233" s="15"/>
      <c r="F233" s="15"/>
      <c r="G233" s="15"/>
      <c r="H233" s="19">
        <v>36</v>
      </c>
      <c r="I233" s="19"/>
      <c r="J233" s="19"/>
      <c r="K233" s="17"/>
      <c r="L233" s="19">
        <v>0</v>
      </c>
      <c r="M233" s="2"/>
      <c r="N233" s="18"/>
      <c r="O233" s="18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15" t="s">
        <v>352</v>
      </c>
      <c r="B234" s="15"/>
      <c r="C234" s="15"/>
      <c r="D234" s="15" t="s">
        <v>353</v>
      </c>
      <c r="E234" s="15"/>
      <c r="F234" s="15"/>
      <c r="G234" s="15"/>
      <c r="H234" s="19">
        <v>69</v>
      </c>
      <c r="I234" s="19"/>
      <c r="J234" s="19"/>
      <c r="K234" s="17"/>
      <c r="L234" s="19">
        <v>359.82</v>
      </c>
      <c r="M234" s="2"/>
      <c r="N234" s="18"/>
      <c r="O234" s="18" t="s">
        <v>10</v>
      </c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15" t="s">
        <v>354</v>
      </c>
      <c r="B235" s="15"/>
      <c r="C235" s="15"/>
      <c r="D235" s="15" t="s">
        <v>355</v>
      </c>
      <c r="E235" s="15"/>
      <c r="F235" s="15"/>
      <c r="G235" s="15"/>
      <c r="H235" s="19">
        <v>1429.15</v>
      </c>
      <c r="I235" s="19"/>
      <c r="J235" s="19">
        <v>3238</v>
      </c>
      <c r="K235" s="17"/>
      <c r="L235" s="19">
        <v>0</v>
      </c>
      <c r="M235" s="2"/>
      <c r="N235" s="18"/>
      <c r="O235" s="18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15" t="s">
        <v>356</v>
      </c>
      <c r="B236" s="15"/>
      <c r="C236" s="15"/>
      <c r="D236" s="15" t="s">
        <v>357</v>
      </c>
      <c r="E236" s="15"/>
      <c r="F236" s="15"/>
      <c r="G236" s="15"/>
      <c r="H236" s="19"/>
      <c r="I236" s="19"/>
      <c r="J236" s="19"/>
      <c r="K236" s="17"/>
      <c r="L236" s="19">
        <v>500</v>
      </c>
      <c r="M236" s="2"/>
      <c r="N236" s="18"/>
      <c r="O236" s="18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15" t="s">
        <v>358</v>
      </c>
      <c r="B237" s="15"/>
      <c r="C237" s="15"/>
      <c r="D237" s="15" t="s">
        <v>359</v>
      </c>
      <c r="E237" s="15"/>
      <c r="F237" s="15"/>
      <c r="G237" s="15"/>
      <c r="H237" s="19">
        <v>2075</v>
      </c>
      <c r="I237" s="19"/>
      <c r="J237" s="19"/>
      <c r="K237" s="17"/>
      <c r="L237" s="19">
        <v>68.72</v>
      </c>
      <c r="M237" s="2"/>
      <c r="N237" s="18"/>
      <c r="O237" s="18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15" t="s">
        <v>360</v>
      </c>
      <c r="B238" s="15"/>
      <c r="C238" s="15"/>
      <c r="D238" s="15" t="s">
        <v>361</v>
      </c>
      <c r="E238" s="15"/>
      <c r="F238" s="15"/>
      <c r="G238" s="15"/>
      <c r="H238" s="19">
        <v>24</v>
      </c>
      <c r="I238" s="19"/>
      <c r="J238" s="19">
        <v>166.23</v>
      </c>
      <c r="K238" s="17"/>
      <c r="L238" s="19">
        <v>529.38</v>
      </c>
      <c r="M238" s="2"/>
      <c r="N238" s="18"/>
      <c r="O238" s="18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15"/>
      <c r="B239" s="15"/>
      <c r="C239" s="15" t="s">
        <v>362</v>
      </c>
      <c r="D239" s="15"/>
      <c r="E239" s="15"/>
      <c r="F239" s="15"/>
      <c r="G239" s="15"/>
      <c r="H239" s="44">
        <f>ROUND(SUM(H208:H238),5)</f>
        <v>15348.15</v>
      </c>
      <c r="I239" s="19"/>
      <c r="J239" s="44">
        <f>ROUND(SUM(J208:J238),5)</f>
        <v>12978.33</v>
      </c>
      <c r="K239" s="17"/>
      <c r="L239" s="44">
        <f>ROUND(SUM(L208:L238),5)</f>
        <v>20275.82</v>
      </c>
      <c r="M239" s="2"/>
      <c r="N239" s="45">
        <f t="shared" ref="N239:O239" si="27">ROUND(SUM(N208:N238),5)</f>
        <v>0</v>
      </c>
      <c r="O239" s="45">
        <f t="shared" si="27"/>
        <v>0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thickBot="1" x14ac:dyDescent="0.35">
      <c r="A240" s="15"/>
      <c r="B240" s="15" t="s">
        <v>363</v>
      </c>
      <c r="C240" s="15"/>
      <c r="D240" s="15"/>
      <c r="E240" s="15"/>
      <c r="F240" s="15"/>
      <c r="G240" s="76" t="s">
        <v>376</v>
      </c>
      <c r="H240" s="44">
        <f>ROUND(H173+H207-H239,5)</f>
        <v>-6658.32</v>
      </c>
      <c r="I240" s="19"/>
      <c r="J240" s="44">
        <f>ROUND(J173+J207-J239,5)</f>
        <v>-1068.3599999999999</v>
      </c>
      <c r="K240" s="17"/>
      <c r="L240" s="78">
        <f>ROUND(L173+L207-L239,5)</f>
        <v>-8871.74</v>
      </c>
      <c r="M240" s="2"/>
      <c r="N240" s="45">
        <f t="shared" ref="N240:O240" si="28">ROUND(N173+N207-N239,5)</f>
        <v>0</v>
      </c>
      <c r="O240" s="45">
        <f t="shared" si="28"/>
        <v>0</v>
      </c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thickBot="1" x14ac:dyDescent="0.35">
      <c r="A241" s="15"/>
      <c r="B241" s="15"/>
      <c r="C241" s="15"/>
      <c r="D241" s="15"/>
      <c r="E241" s="15"/>
      <c r="F241" s="15"/>
      <c r="G241" s="72"/>
      <c r="H241" s="44"/>
      <c r="I241" s="19"/>
      <c r="J241" s="44"/>
      <c r="K241" s="17"/>
      <c r="L241" s="73"/>
      <c r="M241" s="2"/>
      <c r="N241" s="45"/>
      <c r="O241" s="45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thickBot="1" x14ac:dyDescent="0.35">
      <c r="A242" s="15" t="s">
        <v>364</v>
      </c>
      <c r="B242" s="15"/>
      <c r="C242" s="15"/>
      <c r="D242" s="15"/>
      <c r="E242" s="62" t="s">
        <v>379</v>
      </c>
      <c r="F242" s="15"/>
      <c r="G242" s="75" t="s">
        <v>378</v>
      </c>
      <c r="H242" s="48">
        <f>ROUND(H171+H240,5)</f>
        <v>8430.5499999999993</v>
      </c>
      <c r="I242" s="19"/>
      <c r="J242" s="48">
        <f>ROUND(J171+J240,5)</f>
        <v>16772.599999999999</v>
      </c>
      <c r="K242" s="17"/>
      <c r="L242" s="79">
        <f>ROUND(L171+L240,5)</f>
        <v>-10264.86</v>
      </c>
      <c r="M242" s="49"/>
      <c r="N242" s="50" t="e">
        <f t="shared" ref="N242:O242" si="29">ROUND(N171+N240,5)</f>
        <v>#VALUE!</v>
      </c>
      <c r="O242" s="50">
        <f t="shared" si="29"/>
        <v>5400.0029999999997</v>
      </c>
      <c r="P242" s="49"/>
      <c r="Q242" s="49"/>
      <c r="R242" s="51"/>
      <c r="S242" s="49"/>
      <c r="T242" s="49"/>
      <c r="U242" s="49"/>
      <c r="V242" s="49"/>
      <c r="W242" s="49"/>
      <c r="X242" s="49"/>
      <c r="Y242" s="49"/>
      <c r="Z242" s="49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2"/>
      <c r="M243" s="2"/>
      <c r="N243" s="4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2"/>
      <c r="M244" s="2"/>
      <c r="N244" s="4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2"/>
      <c r="M245" s="2"/>
      <c r="N245" s="4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/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2"/>
      <c r="M247" s="2"/>
      <c r="N247" s="4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66"/>
      <c r="M248" s="2"/>
      <c r="N248" s="4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2"/>
      <c r="M249" s="2"/>
      <c r="N249" s="4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2"/>
      <c r="M250" s="2"/>
      <c r="N250" s="4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2"/>
      <c r="M251" s="2"/>
      <c r="N251" s="4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52"/>
      <c r="I252" s="52"/>
      <c r="J252" s="52"/>
      <c r="K252" s="2"/>
      <c r="L252" s="52"/>
      <c r="M252" s="2"/>
      <c r="N252" s="4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2"/>
      <c r="M253" s="2"/>
      <c r="N253" s="4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2"/>
      <c r="M254" s="2"/>
      <c r="N254" s="4"/>
      <c r="O254" s="53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2"/>
      <c r="M255" s="2"/>
      <c r="N255" s="4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2"/>
      <c r="M256" s="2"/>
      <c r="N256" s="4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2"/>
      <c r="M257" s="2"/>
      <c r="N257" s="4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2"/>
      <c r="M258" s="2"/>
      <c r="N258" s="4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2"/>
      <c r="M259" s="2"/>
      <c r="N259" s="4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2"/>
      <c r="M260" s="2"/>
      <c r="N260" s="4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2"/>
      <c r="M261" s="2"/>
      <c r="N261" s="4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2"/>
      <c r="M262" s="2"/>
      <c r="N262" s="4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2"/>
      <c r="M263" s="2"/>
      <c r="N263" s="4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2"/>
      <c r="M264" s="2"/>
      <c r="N264" s="4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2"/>
      <c r="M265" s="2"/>
      <c r="N265" s="4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2"/>
      <c r="M266" s="2"/>
      <c r="N266" s="4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2"/>
      <c r="M267" s="2"/>
      <c r="N267" s="4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2"/>
      <c r="M268" s="2"/>
      <c r="N268" s="4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2"/>
      <c r="M269" s="2"/>
      <c r="N269" s="4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2"/>
      <c r="M270" s="2"/>
      <c r="N270" s="4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2"/>
      <c r="M271" s="2"/>
      <c r="N271" s="4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2"/>
      <c r="M272" s="2"/>
      <c r="N272" s="4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2"/>
      <c r="M273" s="2"/>
      <c r="N273" s="4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2"/>
      <c r="M274" s="2"/>
      <c r="N274" s="4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2"/>
      <c r="M275" s="2"/>
      <c r="N275" s="4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2"/>
      <c r="M276" s="2"/>
      <c r="N276" s="4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2"/>
      <c r="M277" s="2"/>
      <c r="N277" s="4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2"/>
      <c r="M278" s="2"/>
      <c r="N278" s="4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2"/>
      <c r="M279" s="2"/>
      <c r="N279" s="4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2"/>
      <c r="M280" s="2"/>
      <c r="N280" s="4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2"/>
      <c r="M281" s="2"/>
      <c r="N281" s="4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2"/>
      <c r="M282" s="2"/>
      <c r="N282" s="4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2"/>
      <c r="M283" s="2"/>
      <c r="N283" s="4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2"/>
      <c r="M284" s="2"/>
      <c r="N284" s="4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2"/>
      <c r="M285" s="2"/>
      <c r="N285" s="4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2"/>
      <c r="M286" s="2"/>
      <c r="N286" s="4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2"/>
      <c r="M287" s="2"/>
      <c r="N287" s="4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2"/>
      <c r="M288" s="2"/>
      <c r="N288" s="4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2"/>
      <c r="M289" s="2"/>
      <c r="N289" s="4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2"/>
      <c r="M290" s="2"/>
      <c r="N290" s="4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2"/>
      <c r="M291" s="2"/>
      <c r="N291" s="4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2"/>
      <c r="M292" s="2"/>
      <c r="N292" s="4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2"/>
      <c r="M293" s="2"/>
      <c r="N293" s="4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2"/>
      <c r="M294" s="2"/>
      <c r="N294" s="4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2"/>
      <c r="M295" s="2"/>
      <c r="N295" s="4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2"/>
      <c r="M296" s="2"/>
      <c r="N296" s="4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2"/>
      <c r="M297" s="2"/>
      <c r="N297" s="4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2"/>
      <c r="M298" s="2"/>
      <c r="N298" s="4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2"/>
      <c r="M299" s="2"/>
      <c r="N299" s="4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2"/>
      <c r="M300" s="2"/>
      <c r="N300" s="4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2"/>
      <c r="M301" s="2"/>
      <c r="N301" s="4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2"/>
      <c r="M302" s="2"/>
      <c r="N302" s="4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2"/>
      <c r="M303" s="2"/>
      <c r="N303" s="4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2"/>
      <c r="L304" s="2"/>
      <c r="M304" s="2"/>
      <c r="N304" s="4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2"/>
      <c r="L305" s="2"/>
      <c r="M305" s="2"/>
      <c r="N305" s="4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2"/>
      <c r="L306" s="2"/>
      <c r="M306" s="2"/>
      <c r="N306" s="4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2"/>
      <c r="L307" s="2"/>
      <c r="M307" s="2"/>
      <c r="N307" s="4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2"/>
      <c r="L308" s="2"/>
      <c r="M308" s="2"/>
      <c r="N308" s="4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2"/>
      <c r="L309" s="2"/>
      <c r="M309" s="2"/>
      <c r="N309" s="4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2"/>
      <c r="L310" s="2"/>
      <c r="M310" s="2"/>
      <c r="N310" s="4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2"/>
      <c r="L311" s="2"/>
      <c r="M311" s="2"/>
      <c r="N311" s="4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2"/>
      <c r="L312" s="2"/>
      <c r="M312" s="2"/>
      <c r="N312" s="4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2"/>
      <c r="I313" s="2"/>
      <c r="J313" s="2"/>
      <c r="K313" s="2"/>
      <c r="L313" s="2"/>
      <c r="M313" s="2"/>
      <c r="N313" s="4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2"/>
      <c r="I314" s="2"/>
      <c r="J314" s="2"/>
      <c r="K314" s="2"/>
      <c r="L314" s="2"/>
      <c r="M314" s="2"/>
      <c r="N314" s="4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2"/>
      <c r="I315" s="2"/>
      <c r="J315" s="2"/>
      <c r="K315" s="2"/>
      <c r="L315" s="2"/>
      <c r="M315" s="2"/>
      <c r="N315" s="4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2"/>
      <c r="I316" s="2"/>
      <c r="J316" s="2"/>
      <c r="K316" s="2"/>
      <c r="L316" s="2"/>
      <c r="M316" s="2"/>
      <c r="N316" s="4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2"/>
      <c r="I317" s="2"/>
      <c r="J317" s="2"/>
      <c r="K317" s="2"/>
      <c r="L317" s="2"/>
      <c r="M317" s="2"/>
      <c r="N317" s="4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2"/>
      <c r="I318" s="2"/>
      <c r="J318" s="2"/>
      <c r="K318" s="2"/>
      <c r="L318" s="2"/>
      <c r="M318" s="2"/>
      <c r="N318" s="4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2"/>
      <c r="I319" s="2"/>
      <c r="J319" s="2"/>
      <c r="K319" s="2"/>
      <c r="L319" s="2"/>
      <c r="M319" s="2"/>
      <c r="N319" s="4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2"/>
      <c r="I320" s="2"/>
      <c r="J320" s="2"/>
      <c r="K320" s="2"/>
      <c r="L320" s="2"/>
      <c r="M320" s="2"/>
      <c r="N320" s="4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2"/>
      <c r="I321" s="2"/>
      <c r="J321" s="2"/>
      <c r="K321" s="2"/>
      <c r="L321" s="2"/>
      <c r="M321" s="2"/>
      <c r="N321" s="4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2"/>
      <c r="I322" s="2"/>
      <c r="J322" s="2"/>
      <c r="K322" s="2"/>
      <c r="L322" s="2"/>
      <c r="M322" s="2"/>
      <c r="N322" s="4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2"/>
      <c r="I323" s="2"/>
      <c r="J323" s="2"/>
      <c r="K323" s="2"/>
      <c r="L323" s="2"/>
      <c r="M323" s="2"/>
      <c r="N323" s="4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2"/>
      <c r="I324" s="2"/>
      <c r="J324" s="2"/>
      <c r="K324" s="2"/>
      <c r="L324" s="2"/>
      <c r="M324" s="2"/>
      <c r="N324" s="4"/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2"/>
      <c r="I325" s="2"/>
      <c r="J325" s="2"/>
      <c r="K325" s="2"/>
      <c r="L325" s="2"/>
      <c r="M325" s="2"/>
      <c r="N325" s="4"/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2"/>
      <c r="I326" s="2"/>
      <c r="J326" s="2"/>
      <c r="K326" s="2"/>
      <c r="L326" s="2"/>
      <c r="M326" s="2"/>
      <c r="N326" s="4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2"/>
      <c r="I327" s="2"/>
      <c r="J327" s="2"/>
      <c r="K327" s="2"/>
      <c r="L327" s="2"/>
      <c r="M327" s="2"/>
      <c r="N327" s="4"/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2"/>
      <c r="I328" s="2"/>
      <c r="J328" s="2"/>
      <c r="K328" s="2"/>
      <c r="L328" s="2"/>
      <c r="M328" s="2"/>
      <c r="N328" s="4"/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2"/>
      <c r="I329" s="2"/>
      <c r="J329" s="2"/>
      <c r="K329" s="2"/>
      <c r="L329" s="2"/>
      <c r="M329" s="2"/>
      <c r="N329" s="4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2"/>
      <c r="I330" s="2"/>
      <c r="J330" s="2"/>
      <c r="K330" s="2"/>
      <c r="L330" s="2"/>
      <c r="M330" s="2"/>
      <c r="N330" s="4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2"/>
      <c r="I331" s="2"/>
      <c r="J331" s="2"/>
      <c r="K331" s="2"/>
      <c r="L331" s="2"/>
      <c r="M331" s="2"/>
      <c r="N331" s="4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2"/>
      <c r="I332" s="2"/>
      <c r="J332" s="2"/>
      <c r="K332" s="2"/>
      <c r="L332" s="2"/>
      <c r="M332" s="2"/>
      <c r="N332" s="4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2"/>
      <c r="I333" s="2"/>
      <c r="J333" s="2"/>
      <c r="K333" s="2"/>
      <c r="L333" s="2"/>
      <c r="M333" s="2"/>
      <c r="N333" s="4"/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2"/>
      <c r="I334" s="2"/>
      <c r="J334" s="2"/>
      <c r="K334" s="2"/>
      <c r="L334" s="2"/>
      <c r="M334" s="2"/>
      <c r="N334" s="4"/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2"/>
      <c r="I335" s="2"/>
      <c r="J335" s="2"/>
      <c r="K335" s="2"/>
      <c r="L335" s="2"/>
      <c r="M335" s="2"/>
      <c r="N335" s="4"/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2"/>
      <c r="I336" s="2"/>
      <c r="J336" s="2"/>
      <c r="K336" s="2"/>
      <c r="L336" s="2"/>
      <c r="M336" s="2"/>
      <c r="N336" s="4"/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2"/>
      <c r="I337" s="2"/>
      <c r="J337" s="2"/>
      <c r="K337" s="2"/>
      <c r="L337" s="2"/>
      <c r="M337" s="2"/>
      <c r="N337" s="4"/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2"/>
      <c r="I338" s="2"/>
      <c r="J338" s="2"/>
      <c r="K338" s="2"/>
      <c r="L338" s="2"/>
      <c r="M338" s="2"/>
      <c r="N338" s="4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2"/>
      <c r="I339" s="2"/>
      <c r="J339" s="2"/>
      <c r="K339" s="2"/>
      <c r="L339" s="2"/>
      <c r="M339" s="2"/>
      <c r="N339" s="4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2"/>
      <c r="I340" s="2"/>
      <c r="J340" s="2"/>
      <c r="K340" s="2"/>
      <c r="L340" s="2"/>
      <c r="M340" s="2"/>
      <c r="N340" s="4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2"/>
      <c r="I341" s="2"/>
      <c r="J341" s="2"/>
      <c r="K341" s="2"/>
      <c r="L341" s="2"/>
      <c r="M341" s="2"/>
      <c r="N341" s="4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2"/>
      <c r="I342" s="2"/>
      <c r="J342" s="2"/>
      <c r="K342" s="2"/>
      <c r="L342" s="2"/>
      <c r="M342" s="2"/>
      <c r="N342" s="4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2"/>
      <c r="I343" s="2"/>
      <c r="J343" s="2"/>
      <c r="K343" s="2"/>
      <c r="L343" s="2"/>
      <c r="M343" s="2"/>
      <c r="N343" s="4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2"/>
      <c r="I344" s="2"/>
      <c r="J344" s="2"/>
      <c r="K344" s="2"/>
      <c r="L344" s="2"/>
      <c r="M344" s="2"/>
      <c r="N344" s="4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2"/>
      <c r="I345" s="2"/>
      <c r="J345" s="2"/>
      <c r="K345" s="2"/>
      <c r="L345" s="2"/>
      <c r="M345" s="2"/>
      <c r="N345" s="4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2"/>
      <c r="I346" s="2"/>
      <c r="J346" s="2"/>
      <c r="K346" s="2"/>
      <c r="L346" s="2"/>
      <c r="M346" s="2"/>
      <c r="N346" s="4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2"/>
      <c r="I347" s="2"/>
      <c r="J347" s="2"/>
      <c r="K347" s="2"/>
      <c r="L347" s="2"/>
      <c r="M347" s="2"/>
      <c r="N347" s="4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2"/>
      <c r="I348" s="2"/>
      <c r="J348" s="2"/>
      <c r="K348" s="2"/>
      <c r="L348" s="2"/>
      <c r="M348" s="2"/>
      <c r="N348" s="4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2"/>
      <c r="M349" s="2"/>
      <c r="N349" s="4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2"/>
      <c r="I350" s="2"/>
      <c r="J350" s="2"/>
      <c r="K350" s="2"/>
      <c r="L350" s="2"/>
      <c r="M350" s="2"/>
      <c r="N350" s="4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2"/>
      <c r="I351" s="2"/>
      <c r="J351" s="2"/>
      <c r="K351" s="2"/>
      <c r="L351" s="2"/>
      <c r="M351" s="2"/>
      <c r="N351" s="4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2"/>
      <c r="I352" s="2"/>
      <c r="J352" s="2"/>
      <c r="K352" s="2"/>
      <c r="L352" s="2"/>
      <c r="M352" s="2"/>
      <c r="N352" s="4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2"/>
      <c r="I353" s="2"/>
      <c r="J353" s="2"/>
      <c r="K353" s="2"/>
      <c r="L353" s="2"/>
      <c r="M353" s="2"/>
      <c r="N353" s="4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2"/>
      <c r="I354" s="2"/>
      <c r="J354" s="2"/>
      <c r="K354" s="2"/>
      <c r="L354" s="2"/>
      <c r="M354" s="2"/>
      <c r="N354" s="4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2"/>
      <c r="I355" s="2"/>
      <c r="J355" s="2"/>
      <c r="K355" s="2"/>
      <c r="L355" s="2"/>
      <c r="M355" s="2"/>
      <c r="N355" s="4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2"/>
      <c r="I356" s="2"/>
      <c r="J356" s="2"/>
      <c r="K356" s="2"/>
      <c r="L356" s="2"/>
      <c r="M356" s="2"/>
      <c r="N356" s="4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2"/>
      <c r="I357" s="2"/>
      <c r="J357" s="2"/>
      <c r="K357" s="2"/>
      <c r="L357" s="2"/>
      <c r="M357" s="2"/>
      <c r="N357" s="4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2"/>
      <c r="I358" s="2"/>
      <c r="J358" s="2"/>
      <c r="K358" s="2"/>
      <c r="L358" s="2"/>
      <c r="M358" s="2"/>
      <c r="N358" s="4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2"/>
      <c r="I359" s="2"/>
      <c r="J359" s="2"/>
      <c r="K359" s="2"/>
      <c r="L359" s="2"/>
      <c r="M359" s="2"/>
      <c r="N359" s="4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2"/>
      <c r="I360" s="2"/>
      <c r="J360" s="2"/>
      <c r="K360" s="2"/>
      <c r="L360" s="2"/>
      <c r="M360" s="2"/>
      <c r="N360" s="4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2"/>
      <c r="I361" s="2"/>
      <c r="J361" s="2"/>
      <c r="K361" s="2"/>
      <c r="L361" s="2"/>
      <c r="M361" s="2"/>
      <c r="N361" s="4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2"/>
      <c r="I362" s="2"/>
      <c r="J362" s="2"/>
      <c r="K362" s="2"/>
      <c r="L362" s="2"/>
      <c r="M362" s="2"/>
      <c r="N362" s="4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2"/>
      <c r="I363" s="2"/>
      <c r="J363" s="2"/>
      <c r="K363" s="2"/>
      <c r="L363" s="2"/>
      <c r="M363" s="2"/>
      <c r="N363" s="4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2"/>
      <c r="I364" s="2"/>
      <c r="J364" s="2"/>
      <c r="K364" s="2"/>
      <c r="L364" s="2"/>
      <c r="M364" s="2"/>
      <c r="N364" s="4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2"/>
      <c r="I365" s="2"/>
      <c r="J365" s="2"/>
      <c r="K365" s="2"/>
      <c r="L365" s="2"/>
      <c r="M365" s="2"/>
      <c r="N365" s="4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2"/>
      <c r="I366" s="2"/>
      <c r="J366" s="2"/>
      <c r="K366" s="2"/>
      <c r="L366" s="2"/>
      <c r="M366" s="2"/>
      <c r="N366" s="4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2"/>
      <c r="I367" s="2"/>
      <c r="J367" s="2"/>
      <c r="K367" s="2"/>
      <c r="L367" s="2"/>
      <c r="M367" s="2"/>
      <c r="N367" s="4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2"/>
      <c r="I368" s="2"/>
      <c r="J368" s="2"/>
      <c r="K368" s="2"/>
      <c r="L368" s="2"/>
      <c r="M368" s="2"/>
      <c r="N368" s="4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2"/>
      <c r="I369" s="2"/>
      <c r="J369" s="2"/>
      <c r="K369" s="2"/>
      <c r="L369" s="2"/>
      <c r="M369" s="2"/>
      <c r="N369" s="4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2"/>
      <c r="I370" s="2"/>
      <c r="J370" s="2"/>
      <c r="K370" s="2"/>
      <c r="L370" s="2"/>
      <c r="M370" s="2"/>
      <c r="N370" s="4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2"/>
      <c r="I371" s="2"/>
      <c r="J371" s="2"/>
      <c r="K371" s="2"/>
      <c r="L371" s="2"/>
      <c r="M371" s="2"/>
      <c r="N371" s="4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2"/>
      <c r="I372" s="2"/>
      <c r="J372" s="2"/>
      <c r="K372" s="2"/>
      <c r="L372" s="2"/>
      <c r="M372" s="2"/>
      <c r="N372" s="4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2"/>
      <c r="I373" s="2"/>
      <c r="J373" s="2"/>
      <c r="K373" s="2"/>
      <c r="L373" s="2"/>
      <c r="M373" s="2"/>
      <c r="N373" s="4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2"/>
      <c r="I374" s="2"/>
      <c r="J374" s="2"/>
      <c r="K374" s="2"/>
      <c r="L374" s="2"/>
      <c r="M374" s="2"/>
      <c r="N374" s="4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2"/>
      <c r="I375" s="2"/>
      <c r="J375" s="2"/>
      <c r="K375" s="2"/>
      <c r="L375" s="2"/>
      <c r="M375" s="2"/>
      <c r="N375" s="4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2"/>
      <c r="I376" s="2"/>
      <c r="J376" s="2"/>
      <c r="K376" s="2"/>
      <c r="L376" s="2"/>
      <c r="M376" s="2"/>
      <c r="N376" s="4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2"/>
      <c r="I377" s="2"/>
      <c r="J377" s="2"/>
      <c r="K377" s="2"/>
      <c r="L377" s="2"/>
      <c r="M377" s="2"/>
      <c r="N377" s="4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2"/>
      <c r="I378" s="2"/>
      <c r="J378" s="2"/>
      <c r="K378" s="2"/>
      <c r="L378" s="2"/>
      <c r="M378" s="2"/>
      <c r="N378" s="4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2"/>
      <c r="I379" s="2"/>
      <c r="J379" s="2"/>
      <c r="K379" s="2"/>
      <c r="L379" s="2"/>
      <c r="M379" s="2"/>
      <c r="N379" s="4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2"/>
      <c r="I380" s="2"/>
      <c r="J380" s="2"/>
      <c r="K380" s="2"/>
      <c r="L380" s="2"/>
      <c r="M380" s="2"/>
      <c r="N380" s="4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2"/>
      <c r="I381" s="2"/>
      <c r="J381" s="2"/>
      <c r="K381" s="2"/>
      <c r="L381" s="2"/>
      <c r="M381" s="2"/>
      <c r="N381" s="4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2"/>
      <c r="I382" s="2"/>
      <c r="J382" s="2"/>
      <c r="K382" s="2"/>
      <c r="L382" s="2"/>
      <c r="M382" s="2"/>
      <c r="N382" s="4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2"/>
      <c r="I383" s="2"/>
      <c r="J383" s="2"/>
      <c r="K383" s="2"/>
      <c r="L383" s="2"/>
      <c r="M383" s="2"/>
      <c r="N383" s="4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2"/>
      <c r="I384" s="2"/>
      <c r="J384" s="2"/>
      <c r="K384" s="2"/>
      <c r="L384" s="2"/>
      <c r="M384" s="2"/>
      <c r="N384" s="4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2"/>
      <c r="I385" s="2"/>
      <c r="J385" s="2"/>
      <c r="K385" s="2"/>
      <c r="L385" s="2"/>
      <c r="M385" s="2"/>
      <c r="N385" s="4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2"/>
      <c r="I386" s="2"/>
      <c r="J386" s="2"/>
      <c r="K386" s="2"/>
      <c r="L386" s="2"/>
      <c r="M386" s="2"/>
      <c r="N386" s="4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2"/>
      <c r="I387" s="2"/>
      <c r="J387" s="2"/>
      <c r="K387" s="2"/>
      <c r="L387" s="2"/>
      <c r="M387" s="2"/>
      <c r="N387" s="4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2"/>
      <c r="I388" s="2"/>
      <c r="J388" s="2"/>
      <c r="K388" s="2"/>
      <c r="L388" s="2"/>
      <c r="M388" s="2"/>
      <c r="N388" s="4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2"/>
      <c r="I389" s="2"/>
      <c r="J389" s="2"/>
      <c r="K389" s="2"/>
      <c r="L389" s="2"/>
      <c r="M389" s="2"/>
      <c r="N389" s="4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2"/>
      <c r="I390" s="2"/>
      <c r="J390" s="2"/>
      <c r="K390" s="2"/>
      <c r="L390" s="2"/>
      <c r="M390" s="2"/>
      <c r="N390" s="4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2"/>
      <c r="I391" s="2"/>
      <c r="J391" s="2"/>
      <c r="K391" s="2"/>
      <c r="L391" s="2"/>
      <c r="M391" s="2"/>
      <c r="N391" s="4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2"/>
      <c r="I392" s="2"/>
      <c r="J392" s="2"/>
      <c r="K392" s="2"/>
      <c r="L392" s="2"/>
      <c r="M392" s="2"/>
      <c r="N392" s="4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2"/>
      <c r="I393" s="2"/>
      <c r="J393" s="2"/>
      <c r="K393" s="2"/>
      <c r="L393" s="2"/>
      <c r="M393" s="2"/>
      <c r="N393" s="4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2"/>
      <c r="I394" s="2"/>
      <c r="J394" s="2"/>
      <c r="K394" s="2"/>
      <c r="L394" s="2"/>
      <c r="M394" s="2"/>
      <c r="N394" s="4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2"/>
      <c r="I395" s="2"/>
      <c r="J395" s="2"/>
      <c r="K395" s="2"/>
      <c r="L395" s="2"/>
      <c r="M395" s="2"/>
      <c r="N395" s="4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2"/>
      <c r="I396" s="2"/>
      <c r="J396" s="2"/>
      <c r="K396" s="2"/>
      <c r="L396" s="2"/>
      <c r="M396" s="2"/>
      <c r="N396" s="4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2"/>
      <c r="I397" s="2"/>
      <c r="J397" s="2"/>
      <c r="K397" s="2"/>
      <c r="L397" s="2"/>
      <c r="M397" s="2"/>
      <c r="N397" s="4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2"/>
      <c r="I398" s="2"/>
      <c r="J398" s="2"/>
      <c r="K398" s="2"/>
      <c r="L398" s="2"/>
      <c r="M398" s="2"/>
      <c r="N398" s="4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2"/>
      <c r="I399" s="2"/>
      <c r="J399" s="2"/>
      <c r="K399" s="2"/>
      <c r="L399" s="2"/>
      <c r="M399" s="2"/>
      <c r="N399" s="4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2"/>
      <c r="I400" s="2"/>
      <c r="J400" s="2"/>
      <c r="K400" s="2"/>
      <c r="L400" s="2"/>
      <c r="M400" s="2"/>
      <c r="N400" s="4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2"/>
      <c r="I401" s="2"/>
      <c r="J401" s="2"/>
      <c r="K401" s="2"/>
      <c r="L401" s="2"/>
      <c r="M401" s="2"/>
      <c r="N401" s="4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2"/>
      <c r="I402" s="2"/>
      <c r="J402" s="2"/>
      <c r="K402" s="2"/>
      <c r="L402" s="2"/>
      <c r="M402" s="2"/>
      <c r="N402" s="4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2"/>
      <c r="I403" s="2"/>
      <c r="J403" s="2"/>
      <c r="K403" s="2"/>
      <c r="L403" s="2"/>
      <c r="M403" s="2"/>
      <c r="N403" s="4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2"/>
      <c r="I404" s="2"/>
      <c r="J404" s="2"/>
      <c r="K404" s="2"/>
      <c r="L404" s="2"/>
      <c r="M404" s="2"/>
      <c r="N404" s="4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2"/>
      <c r="I405" s="2"/>
      <c r="J405" s="2"/>
      <c r="K405" s="2"/>
      <c r="L405" s="2"/>
      <c r="M405" s="2"/>
      <c r="N405" s="4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2"/>
      <c r="I406" s="2"/>
      <c r="J406" s="2"/>
      <c r="K406" s="2"/>
      <c r="L406" s="2"/>
      <c r="M406" s="2"/>
      <c r="N406" s="4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2"/>
      <c r="I407" s="2"/>
      <c r="J407" s="2"/>
      <c r="K407" s="2"/>
      <c r="L407" s="2"/>
      <c r="M407" s="2"/>
      <c r="N407" s="4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2"/>
      <c r="I408" s="2"/>
      <c r="J408" s="2"/>
      <c r="K408" s="2"/>
      <c r="L408" s="2"/>
      <c r="M408" s="2"/>
      <c r="N408" s="4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2"/>
      <c r="I409" s="2"/>
      <c r="J409" s="2"/>
      <c r="K409" s="2"/>
      <c r="L409" s="2"/>
      <c r="M409" s="2"/>
      <c r="N409" s="4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2"/>
      <c r="I410" s="2"/>
      <c r="J410" s="2"/>
      <c r="K410" s="2"/>
      <c r="L410" s="2"/>
      <c r="M410" s="2"/>
      <c r="N410" s="4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2"/>
      <c r="I411" s="2"/>
      <c r="J411" s="2"/>
      <c r="K411" s="2"/>
      <c r="L411" s="2"/>
      <c r="M411" s="2"/>
      <c r="N411" s="4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2"/>
      <c r="I412" s="2"/>
      <c r="J412" s="2"/>
      <c r="K412" s="2"/>
      <c r="L412" s="2"/>
      <c r="M412" s="2"/>
      <c r="N412" s="4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2"/>
      <c r="I413" s="2"/>
      <c r="J413" s="2"/>
      <c r="K413" s="2"/>
      <c r="L413" s="2"/>
      <c r="M413" s="2"/>
      <c r="N413" s="4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2"/>
      <c r="I414" s="2"/>
      <c r="J414" s="2"/>
      <c r="K414" s="2"/>
      <c r="L414" s="2"/>
      <c r="M414" s="2"/>
      <c r="N414" s="4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2"/>
      <c r="I415" s="2"/>
      <c r="J415" s="2"/>
      <c r="K415" s="2"/>
      <c r="L415" s="2"/>
      <c r="M415" s="2"/>
      <c r="N415" s="4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2"/>
      <c r="I416" s="2"/>
      <c r="J416" s="2"/>
      <c r="K416" s="2"/>
      <c r="L416" s="2"/>
      <c r="M416" s="2"/>
      <c r="N416" s="4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2"/>
      <c r="I417" s="2"/>
      <c r="J417" s="2"/>
      <c r="K417" s="2"/>
      <c r="L417" s="2"/>
      <c r="M417" s="2"/>
      <c r="N417" s="4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2"/>
      <c r="M418" s="2"/>
      <c r="N418" s="4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2"/>
      <c r="I419" s="2"/>
      <c r="J419" s="2"/>
      <c r="K419" s="2"/>
      <c r="L419" s="2"/>
      <c r="M419" s="2"/>
      <c r="N419" s="4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2"/>
      <c r="I420" s="2"/>
      <c r="J420" s="2"/>
      <c r="K420" s="2"/>
      <c r="L420" s="2"/>
      <c r="M420" s="2"/>
      <c r="N420" s="4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2"/>
      <c r="I421" s="2"/>
      <c r="J421" s="2"/>
      <c r="K421" s="2"/>
      <c r="L421" s="2"/>
      <c r="M421" s="2"/>
      <c r="N421" s="4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2"/>
      <c r="I422" s="2"/>
      <c r="J422" s="2"/>
      <c r="K422" s="2"/>
      <c r="L422" s="2"/>
      <c r="M422" s="2"/>
      <c r="N422" s="4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2"/>
      <c r="I423" s="2"/>
      <c r="J423" s="2"/>
      <c r="K423" s="2"/>
      <c r="L423" s="2"/>
      <c r="M423" s="2"/>
      <c r="N423" s="4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2"/>
      <c r="I424" s="2"/>
      <c r="J424" s="2"/>
      <c r="K424" s="2"/>
      <c r="L424" s="2"/>
      <c r="M424" s="2"/>
      <c r="N424" s="4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2"/>
      <c r="I425" s="2"/>
      <c r="J425" s="2"/>
      <c r="K425" s="2"/>
      <c r="L425" s="2"/>
      <c r="M425" s="2"/>
      <c r="N425" s="4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2"/>
      <c r="I426" s="2"/>
      <c r="J426" s="2"/>
      <c r="K426" s="2"/>
      <c r="L426" s="2"/>
      <c r="M426" s="2"/>
      <c r="N426" s="4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2"/>
      <c r="I427" s="2"/>
      <c r="J427" s="2"/>
      <c r="K427" s="2"/>
      <c r="L427" s="2"/>
      <c r="M427" s="2"/>
      <c r="N427" s="4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2"/>
      <c r="I428" s="2"/>
      <c r="J428" s="2"/>
      <c r="K428" s="2"/>
      <c r="L428" s="2"/>
      <c r="M428" s="2"/>
      <c r="N428" s="4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2"/>
      <c r="I429" s="2"/>
      <c r="J429" s="2"/>
      <c r="K429" s="2"/>
      <c r="L429" s="2"/>
      <c r="M429" s="2"/>
      <c r="N429" s="4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2"/>
      <c r="I430" s="2"/>
      <c r="J430" s="2"/>
      <c r="K430" s="2"/>
      <c r="L430" s="2"/>
      <c r="M430" s="2"/>
      <c r="N430" s="4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2"/>
      <c r="I431" s="2"/>
      <c r="J431" s="2"/>
      <c r="K431" s="2"/>
      <c r="L431" s="2"/>
      <c r="M431" s="2"/>
      <c r="N431" s="4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2"/>
      <c r="I432" s="2"/>
      <c r="J432" s="2"/>
      <c r="K432" s="2"/>
      <c r="L432" s="2"/>
      <c r="M432" s="2"/>
      <c r="N432" s="4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2"/>
      <c r="I433" s="2"/>
      <c r="J433" s="2"/>
      <c r="K433" s="2"/>
      <c r="L433" s="2"/>
      <c r="M433" s="2"/>
      <c r="N433" s="4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2"/>
      <c r="I434" s="2"/>
      <c r="J434" s="2"/>
      <c r="K434" s="2"/>
      <c r="L434" s="2"/>
      <c r="M434" s="2"/>
      <c r="N434" s="4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2"/>
      <c r="I435" s="2"/>
      <c r="J435" s="2"/>
      <c r="K435" s="2"/>
      <c r="L435" s="2"/>
      <c r="M435" s="2"/>
      <c r="N435" s="4"/>
      <c r="O435" s="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2"/>
      <c r="I436" s="2"/>
      <c r="J436" s="2"/>
      <c r="K436" s="2"/>
      <c r="L436" s="2"/>
      <c r="M436" s="2"/>
      <c r="N436" s="4"/>
      <c r="O436" s="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2"/>
      <c r="I437" s="2"/>
      <c r="J437" s="2"/>
      <c r="K437" s="2"/>
      <c r="L437" s="2"/>
      <c r="M437" s="2"/>
      <c r="N437" s="4"/>
      <c r="O437" s="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2"/>
      <c r="I438" s="2"/>
      <c r="J438" s="2"/>
      <c r="K438" s="2"/>
      <c r="L438" s="2"/>
      <c r="M438" s="2"/>
      <c r="N438" s="4"/>
      <c r="O438" s="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2"/>
      <c r="I439" s="2"/>
      <c r="J439" s="2"/>
      <c r="K439" s="2"/>
      <c r="L439" s="2"/>
      <c r="M439" s="2"/>
      <c r="N439" s="4"/>
      <c r="O439" s="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2"/>
      <c r="I440" s="2"/>
      <c r="J440" s="2"/>
      <c r="K440" s="2"/>
      <c r="L440" s="2"/>
      <c r="M440" s="2"/>
      <c r="N440" s="4"/>
      <c r="O440" s="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2"/>
      <c r="I441" s="2"/>
      <c r="J441" s="2"/>
      <c r="K441" s="2"/>
      <c r="L441" s="2"/>
      <c r="M441" s="2"/>
      <c r="N441" s="4"/>
      <c r="O441" s="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2"/>
      <c r="I442" s="2"/>
      <c r="J442" s="2"/>
      <c r="K442" s="2"/>
      <c r="L442" s="2"/>
      <c r="M442" s="2"/>
      <c r="N442" s="4"/>
      <c r="O442" s="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2"/>
      <c r="I443" s="2"/>
      <c r="J443" s="2"/>
      <c r="K443" s="2"/>
      <c r="L443" s="2"/>
      <c r="M443" s="2"/>
      <c r="N443" s="4"/>
      <c r="O443" s="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2"/>
      <c r="I444" s="2"/>
      <c r="J444" s="2"/>
      <c r="K444" s="2"/>
      <c r="L444" s="2"/>
      <c r="M444" s="2"/>
      <c r="N444" s="4"/>
      <c r="O444" s="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2"/>
      <c r="I445" s="2"/>
      <c r="J445" s="2"/>
      <c r="K445" s="2"/>
      <c r="L445" s="2"/>
      <c r="M445" s="2"/>
      <c r="N445" s="4"/>
      <c r="O445" s="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2"/>
      <c r="I446" s="2"/>
      <c r="J446" s="2"/>
      <c r="K446" s="2"/>
      <c r="L446" s="2"/>
      <c r="M446" s="2"/>
      <c r="N446" s="4"/>
      <c r="O446" s="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2"/>
      <c r="I447" s="2"/>
      <c r="J447" s="2"/>
      <c r="K447" s="2"/>
      <c r="L447" s="2"/>
      <c r="M447" s="2"/>
      <c r="N447" s="4"/>
      <c r="O447" s="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2"/>
      <c r="I448" s="2"/>
      <c r="J448" s="2"/>
      <c r="K448" s="2"/>
      <c r="L448" s="2"/>
      <c r="M448" s="2"/>
      <c r="N448" s="4"/>
      <c r="O448" s="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2"/>
      <c r="I449" s="2"/>
      <c r="J449" s="2"/>
      <c r="K449" s="2"/>
      <c r="L449" s="2"/>
      <c r="M449" s="2"/>
      <c r="N449" s="4"/>
      <c r="O449" s="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2"/>
      <c r="I450" s="2"/>
      <c r="J450" s="2"/>
      <c r="K450" s="2"/>
      <c r="L450" s="2"/>
      <c r="M450" s="2"/>
      <c r="N450" s="4"/>
      <c r="O450" s="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2"/>
      <c r="I451" s="2"/>
      <c r="J451" s="2"/>
      <c r="K451" s="2"/>
      <c r="L451" s="2"/>
      <c r="M451" s="2"/>
      <c r="N451" s="4"/>
      <c r="O451" s="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2"/>
      <c r="I452" s="2"/>
      <c r="J452" s="2"/>
      <c r="K452" s="2"/>
      <c r="L452" s="2"/>
      <c r="M452" s="2"/>
      <c r="N452" s="4"/>
      <c r="O452" s="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2"/>
      <c r="I453" s="2"/>
      <c r="J453" s="2"/>
      <c r="K453" s="2"/>
      <c r="L453" s="2"/>
      <c r="M453" s="2"/>
      <c r="N453" s="4"/>
      <c r="O453" s="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2"/>
      <c r="I454" s="2"/>
      <c r="J454" s="2"/>
      <c r="K454" s="2"/>
      <c r="L454" s="2"/>
      <c r="M454" s="2"/>
      <c r="N454" s="4"/>
      <c r="O454" s="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2"/>
      <c r="I455" s="2"/>
      <c r="J455" s="2"/>
      <c r="K455" s="2"/>
      <c r="L455" s="2"/>
      <c r="M455" s="2"/>
      <c r="N455" s="4"/>
      <c r="O455" s="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2"/>
      <c r="I456" s="2"/>
      <c r="J456" s="2"/>
      <c r="K456" s="2"/>
      <c r="L456" s="2"/>
      <c r="M456" s="2"/>
      <c r="N456" s="4"/>
      <c r="O456" s="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2"/>
      <c r="I457" s="2"/>
      <c r="J457" s="2"/>
      <c r="K457" s="2"/>
      <c r="L457" s="2"/>
      <c r="M457" s="2"/>
      <c r="N457" s="4"/>
      <c r="O457" s="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2"/>
      <c r="I458" s="2"/>
      <c r="J458" s="2"/>
      <c r="K458" s="2"/>
      <c r="L458" s="2"/>
      <c r="M458" s="2"/>
      <c r="N458" s="4"/>
      <c r="O458" s="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2"/>
      <c r="I459" s="2"/>
      <c r="J459" s="2"/>
      <c r="K459" s="2"/>
      <c r="L459" s="2"/>
      <c r="M459" s="2"/>
      <c r="N459" s="4"/>
      <c r="O459" s="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2"/>
      <c r="I460" s="2"/>
      <c r="J460" s="2"/>
      <c r="K460" s="2"/>
      <c r="L460" s="2"/>
      <c r="M460" s="2"/>
      <c r="N460" s="4"/>
      <c r="O460" s="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2"/>
      <c r="I461" s="2"/>
      <c r="J461" s="2"/>
      <c r="K461" s="2"/>
      <c r="L461" s="2"/>
      <c r="M461" s="2"/>
      <c r="N461" s="4"/>
      <c r="O461" s="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2"/>
      <c r="I462" s="2"/>
      <c r="J462" s="2"/>
      <c r="K462" s="2"/>
      <c r="L462" s="2"/>
      <c r="M462" s="2"/>
      <c r="N462" s="4"/>
      <c r="O462" s="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2"/>
      <c r="I463" s="2"/>
      <c r="J463" s="2"/>
      <c r="K463" s="2"/>
      <c r="L463" s="2"/>
      <c r="M463" s="2"/>
      <c r="N463" s="4"/>
      <c r="O463" s="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2"/>
      <c r="I464" s="2"/>
      <c r="J464" s="2"/>
      <c r="K464" s="2"/>
      <c r="L464" s="2"/>
      <c r="M464" s="2"/>
      <c r="N464" s="4"/>
      <c r="O464" s="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2"/>
      <c r="I465" s="2"/>
      <c r="J465" s="2"/>
      <c r="K465" s="2"/>
      <c r="L465" s="2"/>
      <c r="M465" s="2"/>
      <c r="N465" s="4"/>
      <c r="O465" s="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2"/>
      <c r="I466" s="2"/>
      <c r="J466" s="2"/>
      <c r="K466" s="2"/>
      <c r="L466" s="2"/>
      <c r="M466" s="2"/>
      <c r="N466" s="4"/>
      <c r="O466" s="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2"/>
      <c r="I467" s="2"/>
      <c r="J467" s="2"/>
      <c r="K467" s="2"/>
      <c r="L467" s="2"/>
      <c r="M467" s="2"/>
      <c r="N467" s="4"/>
      <c r="O467" s="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2"/>
      <c r="I468" s="2"/>
      <c r="J468" s="2"/>
      <c r="K468" s="2"/>
      <c r="L468" s="2"/>
      <c r="M468" s="2"/>
      <c r="N468" s="4"/>
      <c r="O468" s="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2"/>
      <c r="I469" s="2"/>
      <c r="J469" s="2"/>
      <c r="K469" s="2"/>
      <c r="L469" s="2"/>
      <c r="M469" s="2"/>
      <c r="N469" s="4"/>
      <c r="O469" s="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2"/>
      <c r="I470" s="2"/>
      <c r="J470" s="2"/>
      <c r="K470" s="2"/>
      <c r="L470" s="2"/>
      <c r="M470" s="2"/>
      <c r="N470" s="4"/>
      <c r="O470" s="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2"/>
      <c r="I471" s="2"/>
      <c r="J471" s="2"/>
      <c r="K471" s="2"/>
      <c r="L471" s="2"/>
      <c r="M471" s="2"/>
      <c r="N471" s="4"/>
      <c r="O471" s="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2"/>
      <c r="I472" s="2"/>
      <c r="J472" s="2"/>
      <c r="K472" s="2"/>
      <c r="L472" s="2"/>
      <c r="M472" s="2"/>
      <c r="N472" s="4"/>
      <c r="O472" s="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2"/>
      <c r="I473" s="2"/>
      <c r="J473" s="2"/>
      <c r="K473" s="2"/>
      <c r="L473" s="2"/>
      <c r="M473" s="2"/>
      <c r="N473" s="4"/>
      <c r="O473" s="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2"/>
      <c r="I474" s="2"/>
      <c r="J474" s="2"/>
      <c r="K474" s="2"/>
      <c r="L474" s="2"/>
      <c r="M474" s="2"/>
      <c r="N474" s="4"/>
      <c r="O474" s="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2"/>
      <c r="I475" s="2"/>
      <c r="J475" s="2"/>
      <c r="K475" s="2"/>
      <c r="L475" s="2"/>
      <c r="M475" s="2"/>
      <c r="N475" s="4"/>
      <c r="O475" s="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2"/>
      <c r="I476" s="2"/>
      <c r="J476" s="2"/>
      <c r="K476" s="2"/>
      <c r="L476" s="2"/>
      <c r="M476" s="2"/>
      <c r="N476" s="4"/>
      <c r="O476" s="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2"/>
      <c r="I477" s="2"/>
      <c r="J477" s="2"/>
      <c r="K477" s="2"/>
      <c r="L477" s="2"/>
      <c r="M477" s="2"/>
      <c r="N477" s="4"/>
      <c r="O477" s="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2"/>
      <c r="I478" s="2"/>
      <c r="J478" s="2"/>
      <c r="K478" s="2"/>
      <c r="L478" s="2"/>
      <c r="M478" s="2"/>
      <c r="N478" s="4"/>
      <c r="O478" s="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2"/>
      <c r="I479" s="2"/>
      <c r="J479" s="2"/>
      <c r="K479" s="2"/>
      <c r="L479" s="2"/>
      <c r="M479" s="2"/>
      <c r="N479" s="4"/>
      <c r="O479" s="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2"/>
      <c r="I480" s="2"/>
      <c r="J480" s="2"/>
      <c r="K480" s="2"/>
      <c r="L480" s="2"/>
      <c r="M480" s="2"/>
      <c r="N480" s="4"/>
      <c r="O480" s="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2"/>
      <c r="I481" s="2"/>
      <c r="J481" s="2"/>
      <c r="K481" s="2"/>
      <c r="L481" s="2"/>
      <c r="M481" s="2"/>
      <c r="N481" s="4"/>
      <c r="O481" s="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2"/>
      <c r="I482" s="2"/>
      <c r="J482" s="2"/>
      <c r="K482" s="2"/>
      <c r="L482" s="2"/>
      <c r="M482" s="2"/>
      <c r="N482" s="4"/>
      <c r="O482" s="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2"/>
      <c r="I483" s="2"/>
      <c r="J483" s="2"/>
      <c r="K483" s="2"/>
      <c r="L483" s="2"/>
      <c r="M483" s="2"/>
      <c r="N483" s="4"/>
      <c r="O483" s="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2"/>
      <c r="I484" s="2"/>
      <c r="J484" s="2"/>
      <c r="K484" s="2"/>
      <c r="L484" s="2"/>
      <c r="M484" s="2"/>
      <c r="N484" s="4"/>
      <c r="O484" s="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2"/>
      <c r="I485" s="2"/>
      <c r="J485" s="2"/>
      <c r="K485" s="2"/>
      <c r="L485" s="2"/>
      <c r="M485" s="2"/>
      <c r="N485" s="4"/>
      <c r="O485" s="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2"/>
      <c r="I486" s="2"/>
      <c r="J486" s="2"/>
      <c r="K486" s="2"/>
      <c r="L486" s="2"/>
      <c r="M486" s="2"/>
      <c r="N486" s="4"/>
      <c r="O486" s="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2"/>
      <c r="M487" s="2"/>
      <c r="N487" s="4"/>
      <c r="O487" s="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2"/>
      <c r="I488" s="2"/>
      <c r="J488" s="2"/>
      <c r="K488" s="2"/>
      <c r="L488" s="2"/>
      <c r="M488" s="2"/>
      <c r="N488" s="4"/>
      <c r="O488" s="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2"/>
      <c r="I489" s="2"/>
      <c r="J489" s="2"/>
      <c r="K489" s="2"/>
      <c r="L489" s="2"/>
      <c r="M489" s="2"/>
      <c r="N489" s="4"/>
      <c r="O489" s="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2"/>
      <c r="I490" s="2"/>
      <c r="J490" s="2"/>
      <c r="K490" s="2"/>
      <c r="L490" s="2"/>
      <c r="M490" s="2"/>
      <c r="N490" s="4"/>
      <c r="O490" s="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2"/>
      <c r="I491" s="2"/>
      <c r="J491" s="2"/>
      <c r="K491" s="2"/>
      <c r="L491" s="2"/>
      <c r="M491" s="2"/>
      <c r="N491" s="4"/>
      <c r="O491" s="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2"/>
      <c r="I492" s="2"/>
      <c r="J492" s="2"/>
      <c r="K492" s="2"/>
      <c r="L492" s="2"/>
      <c r="M492" s="2"/>
      <c r="N492" s="4"/>
      <c r="O492" s="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2"/>
      <c r="I493" s="2"/>
      <c r="J493" s="2"/>
      <c r="K493" s="2"/>
      <c r="L493" s="2"/>
      <c r="M493" s="2"/>
      <c r="N493" s="4"/>
      <c r="O493" s="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2"/>
      <c r="I494" s="2"/>
      <c r="J494" s="2"/>
      <c r="K494" s="2"/>
      <c r="L494" s="2"/>
      <c r="M494" s="2"/>
      <c r="N494" s="4"/>
      <c r="O494" s="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2"/>
      <c r="I495" s="2"/>
      <c r="J495" s="2"/>
      <c r="K495" s="2"/>
      <c r="L495" s="2"/>
      <c r="M495" s="2"/>
      <c r="N495" s="4"/>
      <c r="O495" s="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2"/>
      <c r="I496" s="2"/>
      <c r="J496" s="2"/>
      <c r="K496" s="2"/>
      <c r="L496" s="2"/>
      <c r="M496" s="2"/>
      <c r="N496" s="4"/>
      <c r="O496" s="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2"/>
      <c r="I497" s="2"/>
      <c r="J497" s="2"/>
      <c r="K497" s="2"/>
      <c r="L497" s="2"/>
      <c r="M497" s="2"/>
      <c r="N497" s="4"/>
      <c r="O497" s="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2"/>
      <c r="I498" s="2"/>
      <c r="J498" s="2"/>
      <c r="K498" s="2"/>
      <c r="L498" s="2"/>
      <c r="M498" s="2"/>
      <c r="N498" s="4"/>
      <c r="O498" s="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2"/>
      <c r="I499" s="2"/>
      <c r="J499" s="2"/>
      <c r="K499" s="2"/>
      <c r="L499" s="2"/>
      <c r="M499" s="2"/>
      <c r="N499" s="4"/>
      <c r="O499" s="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2"/>
      <c r="I500" s="2"/>
      <c r="J500" s="2"/>
      <c r="K500" s="2"/>
      <c r="L500" s="2"/>
      <c r="M500" s="2"/>
      <c r="N500" s="4"/>
      <c r="O500" s="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2"/>
      <c r="I501" s="2"/>
      <c r="J501" s="2"/>
      <c r="K501" s="2"/>
      <c r="L501" s="2"/>
      <c r="M501" s="2"/>
      <c r="N501" s="4"/>
      <c r="O501" s="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2"/>
      <c r="I502" s="2"/>
      <c r="J502" s="2"/>
      <c r="K502" s="2"/>
      <c r="L502" s="2"/>
      <c r="M502" s="2"/>
      <c r="N502" s="4"/>
      <c r="O502" s="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2"/>
      <c r="I503" s="2"/>
      <c r="J503" s="2"/>
      <c r="K503" s="2"/>
      <c r="L503" s="2"/>
      <c r="M503" s="2"/>
      <c r="N503" s="4"/>
      <c r="O503" s="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2"/>
      <c r="I504" s="2"/>
      <c r="J504" s="2"/>
      <c r="K504" s="2"/>
      <c r="L504" s="2"/>
      <c r="M504" s="2"/>
      <c r="N504" s="4"/>
      <c r="O504" s="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2"/>
      <c r="I505" s="2"/>
      <c r="J505" s="2"/>
      <c r="K505" s="2"/>
      <c r="L505" s="2"/>
      <c r="M505" s="2"/>
      <c r="N505" s="4"/>
      <c r="O505" s="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2"/>
      <c r="I506" s="2"/>
      <c r="J506" s="2"/>
      <c r="K506" s="2"/>
      <c r="L506" s="2"/>
      <c r="M506" s="2"/>
      <c r="N506" s="4"/>
      <c r="O506" s="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2"/>
      <c r="I507" s="2"/>
      <c r="J507" s="2"/>
      <c r="K507" s="2"/>
      <c r="L507" s="2"/>
      <c r="M507" s="2"/>
      <c r="N507" s="4"/>
      <c r="O507" s="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2"/>
      <c r="I508" s="2"/>
      <c r="J508" s="2"/>
      <c r="K508" s="2"/>
      <c r="L508" s="2"/>
      <c r="M508" s="2"/>
      <c r="N508" s="4"/>
      <c r="O508" s="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2"/>
      <c r="I509" s="2"/>
      <c r="J509" s="2"/>
      <c r="K509" s="2"/>
      <c r="L509" s="2"/>
      <c r="M509" s="2"/>
      <c r="N509" s="4"/>
      <c r="O509" s="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2"/>
      <c r="I510" s="2"/>
      <c r="J510" s="2"/>
      <c r="K510" s="2"/>
      <c r="L510" s="2"/>
      <c r="M510" s="2"/>
      <c r="N510" s="4"/>
      <c r="O510" s="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2"/>
      <c r="I511" s="2"/>
      <c r="J511" s="2"/>
      <c r="K511" s="2"/>
      <c r="L511" s="2"/>
      <c r="M511" s="2"/>
      <c r="N511" s="4"/>
      <c r="O511" s="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2"/>
      <c r="I512" s="2"/>
      <c r="J512" s="2"/>
      <c r="K512" s="2"/>
      <c r="L512" s="2"/>
      <c r="M512" s="2"/>
      <c r="N512" s="4"/>
      <c r="O512" s="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2"/>
      <c r="I513" s="2"/>
      <c r="J513" s="2"/>
      <c r="K513" s="2"/>
      <c r="L513" s="2"/>
      <c r="M513" s="2"/>
      <c r="N513" s="4"/>
      <c r="O513" s="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2"/>
      <c r="I514" s="2"/>
      <c r="J514" s="2"/>
      <c r="K514" s="2"/>
      <c r="L514" s="2"/>
      <c r="M514" s="2"/>
      <c r="N514" s="4"/>
      <c r="O514" s="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2"/>
      <c r="I515" s="2"/>
      <c r="J515" s="2"/>
      <c r="K515" s="2"/>
      <c r="L515" s="2"/>
      <c r="M515" s="2"/>
      <c r="N515" s="4"/>
      <c r="O515" s="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2"/>
      <c r="I516" s="2"/>
      <c r="J516" s="2"/>
      <c r="K516" s="2"/>
      <c r="L516" s="2"/>
      <c r="M516" s="2"/>
      <c r="N516" s="4"/>
      <c r="O516" s="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2"/>
      <c r="I517" s="2"/>
      <c r="J517" s="2"/>
      <c r="K517" s="2"/>
      <c r="L517" s="2"/>
      <c r="M517" s="2"/>
      <c r="N517" s="4"/>
      <c r="O517" s="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2"/>
      <c r="I518" s="2"/>
      <c r="J518" s="2"/>
      <c r="K518" s="2"/>
      <c r="L518" s="2"/>
      <c r="M518" s="2"/>
      <c r="N518" s="4"/>
      <c r="O518" s="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2"/>
      <c r="I519" s="2"/>
      <c r="J519" s="2"/>
      <c r="K519" s="2"/>
      <c r="L519" s="2"/>
      <c r="M519" s="2"/>
      <c r="N519" s="4"/>
      <c r="O519" s="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2"/>
      <c r="I520" s="2"/>
      <c r="J520" s="2"/>
      <c r="K520" s="2"/>
      <c r="L520" s="2"/>
      <c r="M520" s="2"/>
      <c r="N520" s="4"/>
      <c r="O520" s="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2"/>
      <c r="I521" s="2"/>
      <c r="J521" s="2"/>
      <c r="K521" s="2"/>
      <c r="L521" s="2"/>
      <c r="M521" s="2"/>
      <c r="N521" s="4"/>
      <c r="O521" s="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2"/>
      <c r="I522" s="2"/>
      <c r="J522" s="2"/>
      <c r="K522" s="2"/>
      <c r="L522" s="2"/>
      <c r="M522" s="2"/>
      <c r="N522" s="4"/>
      <c r="O522" s="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2"/>
      <c r="I523" s="2"/>
      <c r="J523" s="2"/>
      <c r="K523" s="2"/>
      <c r="L523" s="2"/>
      <c r="M523" s="2"/>
      <c r="N523" s="4"/>
      <c r="O523" s="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2"/>
      <c r="I524" s="2"/>
      <c r="J524" s="2"/>
      <c r="K524" s="2"/>
      <c r="L524" s="2"/>
      <c r="M524" s="2"/>
      <c r="N524" s="4"/>
      <c r="O524" s="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2"/>
      <c r="I525" s="2"/>
      <c r="J525" s="2"/>
      <c r="K525" s="2"/>
      <c r="L525" s="2"/>
      <c r="M525" s="2"/>
      <c r="N525" s="4"/>
      <c r="O525" s="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2"/>
      <c r="I526" s="2"/>
      <c r="J526" s="2"/>
      <c r="K526" s="2"/>
      <c r="L526" s="2"/>
      <c r="M526" s="2"/>
      <c r="N526" s="4"/>
      <c r="O526" s="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2"/>
      <c r="I527" s="2"/>
      <c r="J527" s="2"/>
      <c r="K527" s="2"/>
      <c r="L527" s="2"/>
      <c r="M527" s="2"/>
      <c r="N527" s="4"/>
      <c r="O527" s="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2"/>
      <c r="I528" s="2"/>
      <c r="J528" s="2"/>
      <c r="K528" s="2"/>
      <c r="L528" s="2"/>
      <c r="M528" s="2"/>
      <c r="N528" s="4"/>
      <c r="O528" s="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2"/>
      <c r="I529" s="2"/>
      <c r="J529" s="2"/>
      <c r="K529" s="2"/>
      <c r="L529" s="2"/>
      <c r="M529" s="2"/>
      <c r="N529" s="4"/>
      <c r="O529" s="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2"/>
      <c r="I530" s="2"/>
      <c r="J530" s="2"/>
      <c r="K530" s="2"/>
      <c r="L530" s="2"/>
      <c r="M530" s="2"/>
      <c r="N530" s="4"/>
      <c r="O530" s="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2"/>
      <c r="I531" s="2"/>
      <c r="J531" s="2"/>
      <c r="K531" s="2"/>
      <c r="L531" s="2"/>
      <c r="M531" s="2"/>
      <c r="N531" s="4"/>
      <c r="O531" s="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2"/>
      <c r="I532" s="2"/>
      <c r="J532" s="2"/>
      <c r="K532" s="2"/>
      <c r="L532" s="2"/>
      <c r="M532" s="2"/>
      <c r="N532" s="4"/>
      <c r="O532" s="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2"/>
      <c r="I533" s="2"/>
      <c r="J533" s="2"/>
      <c r="K533" s="2"/>
      <c r="L533" s="2"/>
      <c r="M533" s="2"/>
      <c r="N533" s="4"/>
      <c r="O533" s="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2"/>
      <c r="I534" s="2"/>
      <c r="J534" s="2"/>
      <c r="K534" s="2"/>
      <c r="L534" s="2"/>
      <c r="M534" s="2"/>
      <c r="N534" s="4"/>
      <c r="O534" s="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2"/>
      <c r="I535" s="2"/>
      <c r="J535" s="2"/>
      <c r="K535" s="2"/>
      <c r="L535" s="2"/>
      <c r="M535" s="2"/>
      <c r="N535" s="4"/>
      <c r="O535" s="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2"/>
      <c r="I536" s="2"/>
      <c r="J536" s="2"/>
      <c r="K536" s="2"/>
      <c r="L536" s="2"/>
      <c r="M536" s="2"/>
      <c r="N536" s="4"/>
      <c r="O536" s="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2"/>
      <c r="I537" s="2"/>
      <c r="J537" s="2"/>
      <c r="K537" s="2"/>
      <c r="L537" s="2"/>
      <c r="M537" s="2"/>
      <c r="N537" s="4"/>
      <c r="O537" s="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2"/>
      <c r="I538" s="2"/>
      <c r="J538" s="2"/>
      <c r="K538" s="2"/>
      <c r="L538" s="2"/>
      <c r="M538" s="2"/>
      <c r="N538" s="4"/>
      <c r="O538" s="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2"/>
      <c r="I539" s="2"/>
      <c r="J539" s="2"/>
      <c r="K539" s="2"/>
      <c r="L539" s="2"/>
      <c r="M539" s="2"/>
      <c r="N539" s="4"/>
      <c r="O539" s="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2"/>
      <c r="I540" s="2"/>
      <c r="J540" s="2"/>
      <c r="K540" s="2"/>
      <c r="L540" s="2"/>
      <c r="M540" s="2"/>
      <c r="N540" s="4"/>
      <c r="O540" s="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2"/>
      <c r="I541" s="2"/>
      <c r="J541" s="2"/>
      <c r="K541" s="2"/>
      <c r="L541" s="2"/>
      <c r="M541" s="2"/>
      <c r="N541" s="4"/>
      <c r="O541" s="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2"/>
      <c r="I542" s="2"/>
      <c r="J542" s="2"/>
      <c r="K542" s="2"/>
      <c r="L542" s="2"/>
      <c r="M542" s="2"/>
      <c r="N542" s="4"/>
      <c r="O542" s="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2"/>
      <c r="I543" s="2"/>
      <c r="J543" s="2"/>
      <c r="K543" s="2"/>
      <c r="L543" s="2"/>
      <c r="M543" s="2"/>
      <c r="N543" s="4"/>
      <c r="O543" s="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2"/>
      <c r="I544" s="2"/>
      <c r="J544" s="2"/>
      <c r="K544" s="2"/>
      <c r="L544" s="2"/>
      <c r="M544" s="2"/>
      <c r="N544" s="4"/>
      <c r="O544" s="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2"/>
      <c r="I545" s="2"/>
      <c r="J545" s="2"/>
      <c r="K545" s="2"/>
      <c r="L545" s="2"/>
      <c r="M545" s="2"/>
      <c r="N545" s="4"/>
      <c r="O545" s="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2"/>
      <c r="I546" s="2"/>
      <c r="J546" s="2"/>
      <c r="K546" s="2"/>
      <c r="L546" s="2"/>
      <c r="M546" s="2"/>
      <c r="N546" s="4"/>
      <c r="O546" s="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2"/>
      <c r="I547" s="2"/>
      <c r="J547" s="2"/>
      <c r="K547" s="2"/>
      <c r="L547" s="2"/>
      <c r="M547" s="2"/>
      <c r="N547" s="4"/>
      <c r="O547" s="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2"/>
      <c r="I548" s="2"/>
      <c r="J548" s="2"/>
      <c r="K548" s="2"/>
      <c r="L548" s="2"/>
      <c r="M548" s="2"/>
      <c r="N548" s="4"/>
      <c r="O548" s="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2"/>
      <c r="I549" s="2"/>
      <c r="J549" s="2"/>
      <c r="K549" s="2"/>
      <c r="L549" s="2"/>
      <c r="M549" s="2"/>
      <c r="N549" s="4"/>
      <c r="O549" s="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2"/>
      <c r="I550" s="2"/>
      <c r="J550" s="2"/>
      <c r="K550" s="2"/>
      <c r="L550" s="2"/>
      <c r="M550" s="2"/>
      <c r="N550" s="4"/>
      <c r="O550" s="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2"/>
      <c r="I551" s="2"/>
      <c r="J551" s="2"/>
      <c r="K551" s="2"/>
      <c r="L551" s="2"/>
      <c r="M551" s="2"/>
      <c r="N551" s="4"/>
      <c r="O551" s="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2"/>
      <c r="I552" s="2"/>
      <c r="J552" s="2"/>
      <c r="K552" s="2"/>
      <c r="L552" s="2"/>
      <c r="M552" s="2"/>
      <c r="N552" s="4"/>
      <c r="O552" s="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2"/>
      <c r="I553" s="2"/>
      <c r="J553" s="2"/>
      <c r="K553" s="2"/>
      <c r="L553" s="2"/>
      <c r="M553" s="2"/>
      <c r="N553" s="4"/>
      <c r="O553" s="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2"/>
      <c r="I554" s="2"/>
      <c r="J554" s="2"/>
      <c r="K554" s="2"/>
      <c r="L554" s="2"/>
      <c r="M554" s="2"/>
      <c r="N554" s="4"/>
      <c r="O554" s="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2"/>
      <c r="I555" s="2"/>
      <c r="J555" s="2"/>
      <c r="K555" s="2"/>
      <c r="L555" s="2"/>
      <c r="M555" s="2"/>
      <c r="N555" s="4"/>
      <c r="O555" s="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2"/>
      <c r="M556" s="2"/>
      <c r="N556" s="4"/>
      <c r="O556" s="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2"/>
      <c r="I557" s="2"/>
      <c r="J557" s="2"/>
      <c r="K557" s="2"/>
      <c r="L557" s="2"/>
      <c r="M557" s="2"/>
      <c r="N557" s="4"/>
      <c r="O557" s="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2"/>
      <c r="I558" s="2"/>
      <c r="J558" s="2"/>
      <c r="K558" s="2"/>
      <c r="L558" s="2"/>
      <c r="M558" s="2"/>
      <c r="N558" s="4"/>
      <c r="O558" s="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2"/>
      <c r="I559" s="2"/>
      <c r="J559" s="2"/>
      <c r="K559" s="2"/>
      <c r="L559" s="2"/>
      <c r="M559" s="2"/>
      <c r="N559" s="4"/>
      <c r="O559" s="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2"/>
      <c r="I560" s="2"/>
      <c r="J560" s="2"/>
      <c r="K560" s="2"/>
      <c r="L560" s="2"/>
      <c r="M560" s="2"/>
      <c r="N560" s="4"/>
      <c r="O560" s="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2"/>
      <c r="I561" s="2"/>
      <c r="J561" s="2"/>
      <c r="K561" s="2"/>
      <c r="L561" s="2"/>
      <c r="M561" s="2"/>
      <c r="N561" s="4"/>
      <c r="O561" s="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2"/>
      <c r="I562" s="2"/>
      <c r="J562" s="2"/>
      <c r="K562" s="2"/>
      <c r="L562" s="2"/>
      <c r="M562" s="2"/>
      <c r="N562" s="4"/>
      <c r="O562" s="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2"/>
      <c r="I563" s="2"/>
      <c r="J563" s="2"/>
      <c r="K563" s="2"/>
      <c r="L563" s="2"/>
      <c r="M563" s="2"/>
      <c r="N563" s="4"/>
      <c r="O563" s="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2"/>
      <c r="I564" s="2"/>
      <c r="J564" s="2"/>
      <c r="K564" s="2"/>
      <c r="L564" s="2"/>
      <c r="M564" s="2"/>
      <c r="N564" s="4"/>
      <c r="O564" s="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2"/>
      <c r="I565" s="2"/>
      <c r="J565" s="2"/>
      <c r="K565" s="2"/>
      <c r="L565" s="2"/>
      <c r="M565" s="2"/>
      <c r="N565" s="4"/>
      <c r="O565" s="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2"/>
      <c r="I566" s="2"/>
      <c r="J566" s="2"/>
      <c r="K566" s="2"/>
      <c r="L566" s="2"/>
      <c r="M566" s="2"/>
      <c r="N566" s="4"/>
      <c r="O566" s="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2"/>
      <c r="I567" s="2"/>
      <c r="J567" s="2"/>
      <c r="K567" s="2"/>
      <c r="L567" s="2"/>
      <c r="M567" s="2"/>
      <c r="N567" s="4"/>
      <c r="O567" s="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2"/>
      <c r="I568" s="2"/>
      <c r="J568" s="2"/>
      <c r="K568" s="2"/>
      <c r="L568" s="2"/>
      <c r="M568" s="2"/>
      <c r="N568" s="4"/>
      <c r="O568" s="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2"/>
      <c r="I569" s="2"/>
      <c r="J569" s="2"/>
      <c r="K569" s="2"/>
      <c r="L569" s="2"/>
      <c r="M569" s="2"/>
      <c r="N569" s="4"/>
      <c r="O569" s="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2"/>
      <c r="I570" s="2"/>
      <c r="J570" s="2"/>
      <c r="K570" s="2"/>
      <c r="L570" s="2"/>
      <c r="M570" s="2"/>
      <c r="N570" s="4"/>
      <c r="O570" s="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2"/>
      <c r="I571" s="2"/>
      <c r="J571" s="2"/>
      <c r="K571" s="2"/>
      <c r="L571" s="2"/>
      <c r="M571" s="2"/>
      <c r="N571" s="4"/>
      <c r="O571" s="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2"/>
      <c r="I572" s="2"/>
      <c r="J572" s="2"/>
      <c r="K572" s="2"/>
      <c r="L572" s="2"/>
      <c r="M572" s="2"/>
      <c r="N572" s="4"/>
      <c r="O572" s="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2"/>
      <c r="I573" s="2"/>
      <c r="J573" s="2"/>
      <c r="K573" s="2"/>
      <c r="L573" s="2"/>
      <c r="M573" s="2"/>
      <c r="N573" s="4"/>
      <c r="O573" s="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2"/>
      <c r="I574" s="2"/>
      <c r="J574" s="2"/>
      <c r="K574" s="2"/>
      <c r="L574" s="2"/>
      <c r="M574" s="2"/>
      <c r="N574" s="4"/>
      <c r="O574" s="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2"/>
      <c r="I575" s="2"/>
      <c r="J575" s="2"/>
      <c r="K575" s="2"/>
      <c r="L575" s="2"/>
      <c r="M575" s="2"/>
      <c r="N575" s="4"/>
      <c r="O575" s="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2"/>
      <c r="I576" s="2"/>
      <c r="J576" s="2"/>
      <c r="K576" s="2"/>
      <c r="L576" s="2"/>
      <c r="M576" s="2"/>
      <c r="N576" s="4"/>
      <c r="O576" s="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2"/>
      <c r="I577" s="2"/>
      <c r="J577" s="2"/>
      <c r="K577" s="2"/>
      <c r="L577" s="2"/>
      <c r="M577" s="2"/>
      <c r="N577" s="4"/>
      <c r="O577" s="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2"/>
      <c r="I578" s="2"/>
      <c r="J578" s="2"/>
      <c r="K578" s="2"/>
      <c r="L578" s="2"/>
      <c r="M578" s="2"/>
      <c r="N578" s="4"/>
      <c r="O578" s="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2"/>
      <c r="I579" s="2"/>
      <c r="J579" s="2"/>
      <c r="K579" s="2"/>
      <c r="L579" s="2"/>
      <c r="M579" s="2"/>
      <c r="N579" s="4"/>
      <c r="O579" s="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2"/>
      <c r="I580" s="2"/>
      <c r="J580" s="2"/>
      <c r="K580" s="2"/>
      <c r="L580" s="2"/>
      <c r="M580" s="2"/>
      <c r="N580" s="4"/>
      <c r="O580" s="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2"/>
      <c r="I581" s="2"/>
      <c r="J581" s="2"/>
      <c r="K581" s="2"/>
      <c r="L581" s="2"/>
      <c r="M581" s="2"/>
      <c r="N581" s="4"/>
      <c r="O581" s="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2"/>
      <c r="I582" s="2"/>
      <c r="J582" s="2"/>
      <c r="K582" s="2"/>
      <c r="L582" s="2"/>
      <c r="M582" s="2"/>
      <c r="N582" s="4"/>
      <c r="O582" s="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2"/>
      <c r="I583" s="2"/>
      <c r="J583" s="2"/>
      <c r="K583" s="2"/>
      <c r="L583" s="2"/>
      <c r="M583" s="2"/>
      <c r="N583" s="4"/>
      <c r="O583" s="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2"/>
      <c r="I584" s="2"/>
      <c r="J584" s="2"/>
      <c r="K584" s="2"/>
      <c r="L584" s="2"/>
      <c r="M584" s="2"/>
      <c r="N584" s="4"/>
      <c r="O584" s="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2"/>
      <c r="I585" s="2"/>
      <c r="J585" s="2"/>
      <c r="K585" s="2"/>
      <c r="L585" s="2"/>
      <c r="M585" s="2"/>
      <c r="N585" s="4"/>
      <c r="O585" s="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2"/>
      <c r="I586" s="2"/>
      <c r="J586" s="2"/>
      <c r="K586" s="2"/>
      <c r="L586" s="2"/>
      <c r="M586" s="2"/>
      <c r="N586" s="4"/>
      <c r="O586" s="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2"/>
      <c r="I587" s="2"/>
      <c r="J587" s="2"/>
      <c r="K587" s="2"/>
      <c r="L587" s="2"/>
      <c r="M587" s="2"/>
      <c r="N587" s="4"/>
      <c r="O587" s="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2"/>
      <c r="I588" s="2"/>
      <c r="J588" s="2"/>
      <c r="K588" s="2"/>
      <c r="L588" s="2"/>
      <c r="M588" s="2"/>
      <c r="N588" s="4"/>
      <c r="O588" s="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2"/>
      <c r="I589" s="2"/>
      <c r="J589" s="2"/>
      <c r="K589" s="2"/>
      <c r="L589" s="2"/>
      <c r="M589" s="2"/>
      <c r="N589" s="4"/>
      <c r="O589" s="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2"/>
      <c r="I590" s="2"/>
      <c r="J590" s="2"/>
      <c r="K590" s="2"/>
      <c r="L590" s="2"/>
      <c r="M590" s="2"/>
      <c r="N590" s="4"/>
      <c r="O590" s="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2"/>
      <c r="I591" s="2"/>
      <c r="J591" s="2"/>
      <c r="K591" s="2"/>
      <c r="L591" s="2"/>
      <c r="M591" s="2"/>
      <c r="N591" s="4"/>
      <c r="O591" s="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2"/>
      <c r="I592" s="2"/>
      <c r="J592" s="2"/>
      <c r="K592" s="2"/>
      <c r="L592" s="2"/>
      <c r="M592" s="2"/>
      <c r="N592" s="4"/>
      <c r="O592" s="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2"/>
      <c r="I593" s="2"/>
      <c r="J593" s="2"/>
      <c r="K593" s="2"/>
      <c r="L593" s="2"/>
      <c r="M593" s="2"/>
      <c r="N593" s="4"/>
      <c r="O593" s="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2"/>
      <c r="I594" s="2"/>
      <c r="J594" s="2"/>
      <c r="K594" s="2"/>
      <c r="L594" s="2"/>
      <c r="M594" s="2"/>
      <c r="N594" s="4"/>
      <c r="O594" s="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2"/>
      <c r="I595" s="2"/>
      <c r="J595" s="2"/>
      <c r="K595" s="2"/>
      <c r="L595" s="2"/>
      <c r="M595" s="2"/>
      <c r="N595" s="4"/>
      <c r="O595" s="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2"/>
      <c r="I596" s="2"/>
      <c r="J596" s="2"/>
      <c r="K596" s="2"/>
      <c r="L596" s="2"/>
      <c r="M596" s="2"/>
      <c r="N596" s="4"/>
      <c r="O596" s="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2"/>
      <c r="I597" s="2"/>
      <c r="J597" s="2"/>
      <c r="K597" s="2"/>
      <c r="L597" s="2"/>
      <c r="M597" s="2"/>
      <c r="N597" s="4"/>
      <c r="O597" s="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2"/>
      <c r="I598" s="2"/>
      <c r="J598" s="2"/>
      <c r="K598" s="2"/>
      <c r="L598" s="2"/>
      <c r="M598" s="2"/>
      <c r="N598" s="4"/>
      <c r="O598" s="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2"/>
      <c r="I599" s="2"/>
      <c r="J599" s="2"/>
      <c r="K599" s="2"/>
      <c r="L599" s="2"/>
      <c r="M599" s="2"/>
      <c r="N599" s="4"/>
      <c r="O599" s="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2"/>
      <c r="I600" s="2"/>
      <c r="J600" s="2"/>
      <c r="K600" s="2"/>
      <c r="L600" s="2"/>
      <c r="M600" s="2"/>
      <c r="N600" s="4"/>
      <c r="O600" s="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2"/>
      <c r="I601" s="2"/>
      <c r="J601" s="2"/>
      <c r="K601" s="2"/>
      <c r="L601" s="2"/>
      <c r="M601" s="2"/>
      <c r="N601" s="4"/>
      <c r="O601" s="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2"/>
      <c r="I602" s="2"/>
      <c r="J602" s="2"/>
      <c r="K602" s="2"/>
      <c r="L602" s="2"/>
      <c r="M602" s="2"/>
      <c r="N602" s="4"/>
      <c r="O602" s="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2"/>
      <c r="I603" s="2"/>
      <c r="J603" s="2"/>
      <c r="K603" s="2"/>
      <c r="L603" s="2"/>
      <c r="M603" s="2"/>
      <c r="N603" s="4"/>
      <c r="O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2"/>
      <c r="I604" s="2"/>
      <c r="J604" s="2"/>
      <c r="K604" s="2"/>
      <c r="L604" s="2"/>
      <c r="M604" s="2"/>
      <c r="N604" s="4"/>
      <c r="O604" s="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2"/>
      <c r="I605" s="2"/>
      <c r="J605" s="2"/>
      <c r="K605" s="2"/>
      <c r="L605" s="2"/>
      <c r="M605" s="2"/>
      <c r="N605" s="4"/>
      <c r="O605" s="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2"/>
      <c r="I606" s="2"/>
      <c r="J606" s="2"/>
      <c r="K606" s="2"/>
      <c r="L606" s="2"/>
      <c r="M606" s="2"/>
      <c r="N606" s="4"/>
      <c r="O606" s="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2"/>
      <c r="I607" s="2"/>
      <c r="J607" s="2"/>
      <c r="K607" s="2"/>
      <c r="L607" s="2"/>
      <c r="M607" s="2"/>
      <c r="N607" s="4"/>
      <c r="O607" s="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2"/>
      <c r="I608" s="2"/>
      <c r="J608" s="2"/>
      <c r="K608" s="2"/>
      <c r="L608" s="2"/>
      <c r="M608" s="2"/>
      <c r="N608" s="4"/>
      <c r="O608" s="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2"/>
      <c r="I609" s="2"/>
      <c r="J609" s="2"/>
      <c r="K609" s="2"/>
      <c r="L609" s="2"/>
      <c r="M609" s="2"/>
      <c r="N609" s="4"/>
      <c r="O609" s="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2"/>
      <c r="I610" s="2"/>
      <c r="J610" s="2"/>
      <c r="K610" s="2"/>
      <c r="L610" s="2"/>
      <c r="M610" s="2"/>
      <c r="N610" s="4"/>
      <c r="O610" s="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2"/>
      <c r="I611" s="2"/>
      <c r="J611" s="2"/>
      <c r="K611" s="2"/>
      <c r="L611" s="2"/>
      <c r="M611" s="2"/>
      <c r="N611" s="4"/>
      <c r="O611" s="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2"/>
      <c r="I612" s="2"/>
      <c r="J612" s="2"/>
      <c r="K612" s="2"/>
      <c r="L612" s="2"/>
      <c r="M612" s="2"/>
      <c r="N612" s="4"/>
      <c r="O612" s="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2"/>
      <c r="I613" s="2"/>
      <c r="J613" s="2"/>
      <c r="K613" s="2"/>
      <c r="L613" s="2"/>
      <c r="M613" s="2"/>
      <c r="N613" s="4"/>
      <c r="O613" s="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2"/>
      <c r="I614" s="2"/>
      <c r="J614" s="2"/>
      <c r="K614" s="2"/>
      <c r="L614" s="2"/>
      <c r="M614" s="2"/>
      <c r="N614" s="4"/>
      <c r="O614" s="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2"/>
      <c r="I615" s="2"/>
      <c r="J615" s="2"/>
      <c r="K615" s="2"/>
      <c r="L615" s="2"/>
      <c r="M615" s="2"/>
      <c r="N615" s="4"/>
      <c r="O615" s="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2"/>
      <c r="I616" s="2"/>
      <c r="J616" s="2"/>
      <c r="K616" s="2"/>
      <c r="L616" s="2"/>
      <c r="M616" s="2"/>
      <c r="N616" s="4"/>
      <c r="O616" s="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2"/>
      <c r="I617" s="2"/>
      <c r="J617" s="2"/>
      <c r="K617" s="2"/>
      <c r="L617" s="2"/>
      <c r="M617" s="2"/>
      <c r="N617" s="4"/>
      <c r="O617" s="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2"/>
      <c r="I618" s="2"/>
      <c r="J618" s="2"/>
      <c r="K618" s="2"/>
      <c r="L618" s="2"/>
      <c r="M618" s="2"/>
      <c r="N618" s="4"/>
      <c r="O618" s="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2"/>
      <c r="I619" s="2"/>
      <c r="J619" s="2"/>
      <c r="K619" s="2"/>
      <c r="L619" s="2"/>
      <c r="M619" s="2"/>
      <c r="N619" s="4"/>
      <c r="O619" s="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2"/>
      <c r="I620" s="2"/>
      <c r="J620" s="2"/>
      <c r="K620" s="2"/>
      <c r="L620" s="2"/>
      <c r="M620" s="2"/>
      <c r="N620" s="4"/>
      <c r="O620" s="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2"/>
      <c r="I621" s="2"/>
      <c r="J621" s="2"/>
      <c r="K621" s="2"/>
      <c r="L621" s="2"/>
      <c r="M621" s="2"/>
      <c r="N621" s="4"/>
      <c r="O621" s="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2"/>
      <c r="I622" s="2"/>
      <c r="J622" s="2"/>
      <c r="K622" s="2"/>
      <c r="L622" s="2"/>
      <c r="M622" s="2"/>
      <c r="N622" s="4"/>
      <c r="O622" s="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2"/>
      <c r="I623" s="2"/>
      <c r="J623" s="2"/>
      <c r="K623" s="2"/>
      <c r="L623" s="2"/>
      <c r="M623" s="2"/>
      <c r="N623" s="4"/>
      <c r="O623" s="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2"/>
      <c r="I624" s="2"/>
      <c r="J624" s="2"/>
      <c r="K624" s="2"/>
      <c r="L624" s="2"/>
      <c r="M624" s="2"/>
      <c r="N624" s="4"/>
      <c r="O624" s="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2"/>
      <c r="M625" s="2"/>
      <c r="N625" s="4"/>
      <c r="O625" s="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2"/>
      <c r="I626" s="2"/>
      <c r="J626" s="2"/>
      <c r="K626" s="2"/>
      <c r="L626" s="2"/>
      <c r="M626" s="2"/>
      <c r="N626" s="4"/>
      <c r="O626" s="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2"/>
      <c r="I627" s="2"/>
      <c r="J627" s="2"/>
      <c r="K627" s="2"/>
      <c r="L627" s="2"/>
      <c r="M627" s="2"/>
      <c r="N627" s="4"/>
      <c r="O627" s="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2"/>
      <c r="I628" s="2"/>
      <c r="J628" s="2"/>
      <c r="K628" s="2"/>
      <c r="L628" s="2"/>
      <c r="M628" s="2"/>
      <c r="N628" s="4"/>
      <c r="O628" s="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2"/>
      <c r="I629" s="2"/>
      <c r="J629" s="2"/>
      <c r="K629" s="2"/>
      <c r="L629" s="2"/>
      <c r="M629" s="2"/>
      <c r="N629" s="4"/>
      <c r="O629" s="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2"/>
      <c r="I630" s="2"/>
      <c r="J630" s="2"/>
      <c r="K630" s="2"/>
      <c r="L630" s="2"/>
      <c r="M630" s="2"/>
      <c r="N630" s="4"/>
      <c r="O630" s="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2"/>
      <c r="I631" s="2"/>
      <c r="J631" s="2"/>
      <c r="K631" s="2"/>
      <c r="L631" s="2"/>
      <c r="M631" s="2"/>
      <c r="N631" s="4"/>
      <c r="O631" s="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2"/>
      <c r="I632" s="2"/>
      <c r="J632" s="2"/>
      <c r="K632" s="2"/>
      <c r="L632" s="2"/>
      <c r="M632" s="2"/>
      <c r="N632" s="4"/>
      <c r="O632" s="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2"/>
      <c r="I633" s="2"/>
      <c r="J633" s="2"/>
      <c r="K633" s="2"/>
      <c r="L633" s="2"/>
      <c r="M633" s="2"/>
      <c r="N633" s="4"/>
      <c r="O633" s="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2"/>
      <c r="I634" s="2"/>
      <c r="J634" s="2"/>
      <c r="K634" s="2"/>
      <c r="L634" s="2"/>
      <c r="M634" s="2"/>
      <c r="N634" s="4"/>
      <c r="O634" s="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2"/>
      <c r="I635" s="2"/>
      <c r="J635" s="2"/>
      <c r="K635" s="2"/>
      <c r="L635" s="2"/>
      <c r="M635" s="2"/>
      <c r="N635" s="4"/>
      <c r="O635" s="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2"/>
      <c r="I636" s="2"/>
      <c r="J636" s="2"/>
      <c r="K636" s="2"/>
      <c r="L636" s="2"/>
      <c r="M636" s="2"/>
      <c r="N636" s="4"/>
      <c r="O636" s="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2"/>
      <c r="I637" s="2"/>
      <c r="J637" s="2"/>
      <c r="K637" s="2"/>
      <c r="L637" s="2"/>
      <c r="M637" s="2"/>
      <c r="N637" s="4"/>
      <c r="O637" s="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2"/>
      <c r="I638" s="2"/>
      <c r="J638" s="2"/>
      <c r="K638" s="2"/>
      <c r="L638" s="2"/>
      <c r="M638" s="2"/>
      <c r="N638" s="4"/>
      <c r="O638" s="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2"/>
      <c r="I639" s="2"/>
      <c r="J639" s="2"/>
      <c r="K639" s="2"/>
      <c r="L639" s="2"/>
      <c r="M639" s="2"/>
      <c r="N639" s="4"/>
      <c r="O639" s="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2"/>
      <c r="I640" s="2"/>
      <c r="J640" s="2"/>
      <c r="K640" s="2"/>
      <c r="L640" s="2"/>
      <c r="M640" s="2"/>
      <c r="N640" s="4"/>
      <c r="O640" s="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2"/>
      <c r="I641" s="2"/>
      <c r="J641" s="2"/>
      <c r="K641" s="2"/>
      <c r="L641" s="2"/>
      <c r="M641" s="2"/>
      <c r="N641" s="4"/>
      <c r="O641" s="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2"/>
      <c r="I642" s="2"/>
      <c r="J642" s="2"/>
      <c r="K642" s="2"/>
      <c r="L642" s="2"/>
      <c r="M642" s="2"/>
      <c r="N642" s="4"/>
      <c r="O642" s="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2"/>
      <c r="I643" s="2"/>
      <c r="J643" s="2"/>
      <c r="K643" s="2"/>
      <c r="L643" s="2"/>
      <c r="M643" s="2"/>
      <c r="N643" s="4"/>
      <c r="O643" s="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2"/>
      <c r="I644" s="2"/>
      <c r="J644" s="2"/>
      <c r="K644" s="2"/>
      <c r="L644" s="2"/>
      <c r="M644" s="2"/>
      <c r="N644" s="4"/>
      <c r="O644" s="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2"/>
      <c r="I645" s="2"/>
      <c r="J645" s="2"/>
      <c r="K645" s="2"/>
      <c r="L645" s="2"/>
      <c r="M645" s="2"/>
      <c r="N645" s="4"/>
      <c r="O645" s="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2"/>
      <c r="I646" s="2"/>
      <c r="J646" s="2"/>
      <c r="K646" s="2"/>
      <c r="L646" s="2"/>
      <c r="M646" s="2"/>
      <c r="N646" s="4"/>
      <c r="O646" s="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2"/>
      <c r="I647" s="2"/>
      <c r="J647" s="2"/>
      <c r="K647" s="2"/>
      <c r="L647" s="2"/>
      <c r="M647" s="2"/>
      <c r="N647" s="4"/>
      <c r="O647" s="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2"/>
      <c r="I648" s="2"/>
      <c r="J648" s="2"/>
      <c r="K648" s="2"/>
      <c r="L648" s="2"/>
      <c r="M648" s="2"/>
      <c r="N648" s="4"/>
      <c r="O648" s="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2"/>
      <c r="I649" s="2"/>
      <c r="J649" s="2"/>
      <c r="K649" s="2"/>
      <c r="L649" s="2"/>
      <c r="M649" s="2"/>
      <c r="N649" s="4"/>
      <c r="O649" s="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2"/>
      <c r="I650" s="2"/>
      <c r="J650" s="2"/>
      <c r="K650" s="2"/>
      <c r="L650" s="2"/>
      <c r="M650" s="2"/>
      <c r="N650" s="4"/>
      <c r="O650" s="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2"/>
      <c r="I651" s="2"/>
      <c r="J651" s="2"/>
      <c r="K651" s="2"/>
      <c r="L651" s="2"/>
      <c r="M651" s="2"/>
      <c r="N651" s="4"/>
      <c r="O651" s="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2"/>
      <c r="I652" s="2"/>
      <c r="J652" s="2"/>
      <c r="K652" s="2"/>
      <c r="L652" s="2"/>
      <c r="M652" s="2"/>
      <c r="N652" s="4"/>
      <c r="O652" s="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2"/>
      <c r="I653" s="2"/>
      <c r="J653" s="2"/>
      <c r="K653" s="2"/>
      <c r="L653" s="2"/>
      <c r="M653" s="2"/>
      <c r="N653" s="4"/>
      <c r="O653" s="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2"/>
      <c r="I654" s="2"/>
      <c r="J654" s="2"/>
      <c r="K654" s="2"/>
      <c r="L654" s="2"/>
      <c r="M654" s="2"/>
      <c r="N654" s="4"/>
      <c r="O654" s="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2"/>
      <c r="I655" s="2"/>
      <c r="J655" s="2"/>
      <c r="K655" s="2"/>
      <c r="L655" s="2"/>
      <c r="M655" s="2"/>
      <c r="N655" s="4"/>
      <c r="O655" s="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2"/>
      <c r="I656" s="2"/>
      <c r="J656" s="2"/>
      <c r="K656" s="2"/>
      <c r="L656" s="2"/>
      <c r="M656" s="2"/>
      <c r="N656" s="4"/>
      <c r="O656" s="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2"/>
      <c r="I657" s="2"/>
      <c r="J657" s="2"/>
      <c r="K657" s="2"/>
      <c r="L657" s="2"/>
      <c r="M657" s="2"/>
      <c r="N657" s="4"/>
      <c r="O657" s="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2"/>
      <c r="I658" s="2"/>
      <c r="J658" s="2"/>
      <c r="K658" s="2"/>
      <c r="L658" s="2"/>
      <c r="M658" s="2"/>
      <c r="N658" s="4"/>
      <c r="O658" s="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2"/>
      <c r="I659" s="2"/>
      <c r="J659" s="2"/>
      <c r="K659" s="2"/>
      <c r="L659" s="2"/>
      <c r="M659" s="2"/>
      <c r="N659" s="4"/>
      <c r="O659" s="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2"/>
      <c r="I660" s="2"/>
      <c r="J660" s="2"/>
      <c r="K660" s="2"/>
      <c r="L660" s="2"/>
      <c r="M660" s="2"/>
      <c r="N660" s="4"/>
      <c r="O660" s="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2"/>
      <c r="I661" s="2"/>
      <c r="J661" s="2"/>
      <c r="K661" s="2"/>
      <c r="L661" s="2"/>
      <c r="M661" s="2"/>
      <c r="N661" s="4"/>
      <c r="O661" s="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2"/>
      <c r="I662" s="2"/>
      <c r="J662" s="2"/>
      <c r="K662" s="2"/>
      <c r="L662" s="2"/>
      <c r="M662" s="2"/>
      <c r="N662" s="4"/>
      <c r="O662" s="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2"/>
      <c r="I663" s="2"/>
      <c r="J663" s="2"/>
      <c r="K663" s="2"/>
      <c r="L663" s="2"/>
      <c r="M663" s="2"/>
      <c r="N663" s="4"/>
      <c r="O663" s="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2"/>
      <c r="I664" s="2"/>
      <c r="J664" s="2"/>
      <c r="K664" s="2"/>
      <c r="L664" s="2"/>
      <c r="M664" s="2"/>
      <c r="N664" s="4"/>
      <c r="O664" s="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2"/>
      <c r="I665" s="2"/>
      <c r="J665" s="2"/>
      <c r="K665" s="2"/>
      <c r="L665" s="2"/>
      <c r="M665" s="2"/>
      <c r="N665" s="4"/>
      <c r="O665" s="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2"/>
      <c r="I666" s="2"/>
      <c r="J666" s="2"/>
      <c r="K666" s="2"/>
      <c r="L666" s="2"/>
      <c r="M666" s="2"/>
      <c r="N666" s="4"/>
      <c r="O666" s="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2"/>
      <c r="I667" s="2"/>
      <c r="J667" s="2"/>
      <c r="K667" s="2"/>
      <c r="L667" s="2"/>
      <c r="M667" s="2"/>
      <c r="N667" s="4"/>
      <c r="O667" s="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2"/>
      <c r="I668" s="2"/>
      <c r="J668" s="2"/>
      <c r="K668" s="2"/>
      <c r="L668" s="2"/>
      <c r="M668" s="2"/>
      <c r="N668" s="4"/>
      <c r="O668" s="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2"/>
      <c r="I669" s="2"/>
      <c r="J669" s="2"/>
      <c r="K669" s="2"/>
      <c r="L669" s="2"/>
      <c r="M669" s="2"/>
      <c r="N669" s="4"/>
      <c r="O669" s="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2"/>
      <c r="I670" s="2"/>
      <c r="J670" s="2"/>
      <c r="K670" s="2"/>
      <c r="L670" s="2"/>
      <c r="M670" s="2"/>
      <c r="N670" s="4"/>
      <c r="O670" s="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2"/>
      <c r="I671" s="2"/>
      <c r="J671" s="2"/>
      <c r="K671" s="2"/>
      <c r="L671" s="2"/>
      <c r="M671" s="2"/>
      <c r="N671" s="4"/>
      <c r="O671" s="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2"/>
      <c r="I672" s="2"/>
      <c r="J672" s="2"/>
      <c r="K672" s="2"/>
      <c r="L672" s="2"/>
      <c r="M672" s="2"/>
      <c r="N672" s="4"/>
      <c r="O672" s="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2"/>
      <c r="I673" s="2"/>
      <c r="J673" s="2"/>
      <c r="K673" s="2"/>
      <c r="L673" s="2"/>
      <c r="M673" s="2"/>
      <c r="N673" s="4"/>
      <c r="O673" s="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2"/>
      <c r="I674" s="2"/>
      <c r="J674" s="2"/>
      <c r="K674" s="2"/>
      <c r="L674" s="2"/>
      <c r="M674" s="2"/>
      <c r="N674" s="4"/>
      <c r="O674" s="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2"/>
      <c r="I675" s="2"/>
      <c r="J675" s="2"/>
      <c r="K675" s="2"/>
      <c r="L675" s="2"/>
      <c r="M675" s="2"/>
      <c r="N675" s="4"/>
      <c r="O675" s="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2"/>
      <c r="I676" s="2"/>
      <c r="J676" s="2"/>
      <c r="K676" s="2"/>
      <c r="L676" s="2"/>
      <c r="M676" s="2"/>
      <c r="N676" s="4"/>
      <c r="O676" s="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2"/>
      <c r="I677" s="2"/>
      <c r="J677" s="2"/>
      <c r="K677" s="2"/>
      <c r="L677" s="2"/>
      <c r="M677" s="2"/>
      <c r="N677" s="4"/>
      <c r="O677" s="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2"/>
      <c r="I678" s="2"/>
      <c r="J678" s="2"/>
      <c r="K678" s="2"/>
      <c r="L678" s="2"/>
      <c r="M678" s="2"/>
      <c r="N678" s="4"/>
      <c r="O678" s="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2"/>
      <c r="I679" s="2"/>
      <c r="J679" s="2"/>
      <c r="K679" s="2"/>
      <c r="L679" s="2"/>
      <c r="M679" s="2"/>
      <c r="N679" s="4"/>
      <c r="O679" s="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2"/>
      <c r="I680" s="2"/>
      <c r="J680" s="2"/>
      <c r="K680" s="2"/>
      <c r="L680" s="2"/>
      <c r="M680" s="2"/>
      <c r="N680" s="4"/>
      <c r="O680" s="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2"/>
      <c r="I681" s="2"/>
      <c r="J681" s="2"/>
      <c r="K681" s="2"/>
      <c r="L681" s="2"/>
      <c r="M681" s="2"/>
      <c r="N681" s="4"/>
      <c r="O681" s="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2"/>
      <c r="I682" s="2"/>
      <c r="J682" s="2"/>
      <c r="K682" s="2"/>
      <c r="L682" s="2"/>
      <c r="M682" s="2"/>
      <c r="N682" s="4"/>
      <c r="O682" s="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2"/>
      <c r="I683" s="2"/>
      <c r="J683" s="2"/>
      <c r="K683" s="2"/>
      <c r="L683" s="2"/>
      <c r="M683" s="2"/>
      <c r="N683" s="4"/>
      <c r="O683" s="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2"/>
      <c r="I684" s="2"/>
      <c r="J684" s="2"/>
      <c r="K684" s="2"/>
      <c r="L684" s="2"/>
      <c r="M684" s="2"/>
      <c r="N684" s="4"/>
      <c r="O684" s="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2"/>
      <c r="I685" s="2"/>
      <c r="J685" s="2"/>
      <c r="K685" s="2"/>
      <c r="L685" s="2"/>
      <c r="M685" s="2"/>
      <c r="N685" s="4"/>
      <c r="O685" s="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2"/>
      <c r="I686" s="2"/>
      <c r="J686" s="2"/>
      <c r="K686" s="2"/>
      <c r="L686" s="2"/>
      <c r="M686" s="2"/>
      <c r="N686" s="4"/>
      <c r="O686" s="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2"/>
      <c r="I687" s="2"/>
      <c r="J687" s="2"/>
      <c r="K687" s="2"/>
      <c r="L687" s="2"/>
      <c r="M687" s="2"/>
      <c r="N687" s="4"/>
      <c r="O687" s="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2"/>
      <c r="I688" s="2"/>
      <c r="J688" s="2"/>
      <c r="K688" s="2"/>
      <c r="L688" s="2"/>
      <c r="M688" s="2"/>
      <c r="N688" s="4"/>
      <c r="O688" s="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2"/>
      <c r="I689" s="2"/>
      <c r="J689" s="2"/>
      <c r="K689" s="2"/>
      <c r="L689" s="2"/>
      <c r="M689" s="2"/>
      <c r="N689" s="4"/>
      <c r="O689" s="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2"/>
      <c r="I690" s="2"/>
      <c r="J690" s="2"/>
      <c r="K690" s="2"/>
      <c r="L690" s="2"/>
      <c r="M690" s="2"/>
      <c r="N690" s="4"/>
      <c r="O690" s="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2"/>
      <c r="I691" s="2"/>
      <c r="J691" s="2"/>
      <c r="K691" s="2"/>
      <c r="L691" s="2"/>
      <c r="M691" s="2"/>
      <c r="N691" s="4"/>
      <c r="O691" s="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2"/>
      <c r="I692" s="2"/>
      <c r="J692" s="2"/>
      <c r="K692" s="2"/>
      <c r="L692" s="2"/>
      <c r="M692" s="2"/>
      <c r="N692" s="4"/>
      <c r="O692" s="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2"/>
      <c r="I693" s="2"/>
      <c r="J693" s="2"/>
      <c r="K693" s="2"/>
      <c r="L693" s="2"/>
      <c r="M693" s="2"/>
      <c r="N693" s="4"/>
      <c r="O693" s="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2"/>
      <c r="M694" s="2"/>
      <c r="N694" s="4"/>
      <c r="O694" s="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2"/>
      <c r="I695" s="2"/>
      <c r="J695" s="2"/>
      <c r="K695" s="2"/>
      <c r="L695" s="2"/>
      <c r="M695" s="2"/>
      <c r="N695" s="4"/>
      <c r="O695" s="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2"/>
      <c r="I696" s="2"/>
      <c r="J696" s="2"/>
      <c r="K696" s="2"/>
      <c r="L696" s="2"/>
      <c r="M696" s="2"/>
      <c r="N696" s="4"/>
      <c r="O696" s="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2"/>
      <c r="I697" s="2"/>
      <c r="J697" s="2"/>
      <c r="K697" s="2"/>
      <c r="L697" s="2"/>
      <c r="M697" s="2"/>
      <c r="N697" s="4"/>
      <c r="O697" s="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2"/>
      <c r="I698" s="2"/>
      <c r="J698" s="2"/>
      <c r="K698" s="2"/>
      <c r="L698" s="2"/>
      <c r="M698" s="2"/>
      <c r="N698" s="4"/>
      <c r="O698" s="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2"/>
      <c r="I699" s="2"/>
      <c r="J699" s="2"/>
      <c r="K699" s="2"/>
      <c r="L699" s="2"/>
      <c r="M699" s="2"/>
      <c r="N699" s="4"/>
      <c r="O699" s="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2"/>
      <c r="I700" s="2"/>
      <c r="J700" s="2"/>
      <c r="K700" s="2"/>
      <c r="L700" s="2"/>
      <c r="M700" s="2"/>
      <c r="N700" s="4"/>
      <c r="O700" s="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2"/>
      <c r="I701" s="2"/>
      <c r="J701" s="2"/>
      <c r="K701" s="2"/>
      <c r="L701" s="2"/>
      <c r="M701" s="2"/>
      <c r="N701" s="4"/>
      <c r="O701" s="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2"/>
      <c r="I702" s="2"/>
      <c r="J702" s="2"/>
      <c r="K702" s="2"/>
      <c r="L702" s="2"/>
      <c r="M702" s="2"/>
      <c r="N702" s="4"/>
      <c r="O702" s="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2"/>
      <c r="I703" s="2"/>
      <c r="J703" s="2"/>
      <c r="K703" s="2"/>
      <c r="L703" s="2"/>
      <c r="M703" s="2"/>
      <c r="N703" s="4"/>
      <c r="O703" s="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2"/>
      <c r="I704" s="2"/>
      <c r="J704" s="2"/>
      <c r="K704" s="2"/>
      <c r="L704" s="2"/>
      <c r="M704" s="2"/>
      <c r="N704" s="4"/>
      <c r="O704" s="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2"/>
      <c r="I705" s="2"/>
      <c r="J705" s="2"/>
      <c r="K705" s="2"/>
      <c r="L705" s="2"/>
      <c r="M705" s="2"/>
      <c r="N705" s="4"/>
      <c r="O705" s="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2"/>
      <c r="I706" s="2"/>
      <c r="J706" s="2"/>
      <c r="K706" s="2"/>
      <c r="L706" s="2"/>
      <c r="M706" s="2"/>
      <c r="N706" s="4"/>
      <c r="O706" s="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2"/>
      <c r="I707" s="2"/>
      <c r="J707" s="2"/>
      <c r="K707" s="2"/>
      <c r="L707" s="2"/>
      <c r="M707" s="2"/>
      <c r="N707" s="4"/>
      <c r="O707" s="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2"/>
      <c r="I708" s="2"/>
      <c r="J708" s="2"/>
      <c r="K708" s="2"/>
      <c r="L708" s="2"/>
      <c r="M708" s="2"/>
      <c r="N708" s="4"/>
      <c r="O708" s="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2"/>
      <c r="I709" s="2"/>
      <c r="J709" s="2"/>
      <c r="K709" s="2"/>
      <c r="L709" s="2"/>
      <c r="M709" s="2"/>
      <c r="N709" s="4"/>
      <c r="O709" s="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2"/>
      <c r="I710" s="2"/>
      <c r="J710" s="2"/>
      <c r="K710" s="2"/>
      <c r="L710" s="2"/>
      <c r="M710" s="2"/>
      <c r="N710" s="4"/>
      <c r="O710" s="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2"/>
      <c r="I711" s="2"/>
      <c r="J711" s="2"/>
      <c r="K711" s="2"/>
      <c r="L711" s="2"/>
      <c r="M711" s="2"/>
      <c r="N711" s="4"/>
      <c r="O711" s="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2"/>
      <c r="I712" s="2"/>
      <c r="J712" s="2"/>
      <c r="K712" s="2"/>
      <c r="L712" s="2"/>
      <c r="M712" s="2"/>
      <c r="N712" s="4"/>
      <c r="O712" s="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2"/>
      <c r="I713" s="2"/>
      <c r="J713" s="2"/>
      <c r="K713" s="2"/>
      <c r="L713" s="2"/>
      <c r="M713" s="2"/>
      <c r="N713" s="4"/>
      <c r="O713" s="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2"/>
      <c r="I714" s="2"/>
      <c r="J714" s="2"/>
      <c r="K714" s="2"/>
      <c r="L714" s="2"/>
      <c r="M714" s="2"/>
      <c r="N714" s="4"/>
      <c r="O714" s="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2"/>
      <c r="I715" s="2"/>
      <c r="J715" s="2"/>
      <c r="K715" s="2"/>
      <c r="L715" s="2"/>
      <c r="M715" s="2"/>
      <c r="N715" s="4"/>
      <c r="O715" s="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2"/>
      <c r="I716" s="2"/>
      <c r="J716" s="2"/>
      <c r="K716" s="2"/>
      <c r="L716" s="2"/>
      <c r="M716" s="2"/>
      <c r="N716" s="4"/>
      <c r="O716" s="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2"/>
      <c r="I717" s="2"/>
      <c r="J717" s="2"/>
      <c r="K717" s="2"/>
      <c r="L717" s="2"/>
      <c r="M717" s="2"/>
      <c r="N717" s="4"/>
      <c r="O717" s="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2"/>
      <c r="I718" s="2"/>
      <c r="J718" s="2"/>
      <c r="K718" s="2"/>
      <c r="L718" s="2"/>
      <c r="M718" s="2"/>
      <c r="N718" s="4"/>
      <c r="O718" s="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2"/>
      <c r="I719" s="2"/>
      <c r="J719" s="2"/>
      <c r="K719" s="2"/>
      <c r="L719" s="2"/>
      <c r="M719" s="2"/>
      <c r="N719" s="4"/>
      <c r="O719" s="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2"/>
      <c r="I720" s="2"/>
      <c r="J720" s="2"/>
      <c r="K720" s="2"/>
      <c r="L720" s="2"/>
      <c r="M720" s="2"/>
      <c r="N720" s="4"/>
      <c r="O720" s="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2"/>
      <c r="I721" s="2"/>
      <c r="J721" s="2"/>
      <c r="K721" s="2"/>
      <c r="L721" s="2"/>
      <c r="M721" s="2"/>
      <c r="N721" s="4"/>
      <c r="O721" s="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2"/>
      <c r="I722" s="2"/>
      <c r="J722" s="2"/>
      <c r="K722" s="2"/>
      <c r="L722" s="2"/>
      <c r="M722" s="2"/>
      <c r="N722" s="4"/>
      <c r="O722" s="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2"/>
      <c r="I723" s="2"/>
      <c r="J723" s="2"/>
      <c r="K723" s="2"/>
      <c r="L723" s="2"/>
      <c r="M723" s="2"/>
      <c r="N723" s="4"/>
      <c r="O723" s="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2"/>
      <c r="I724" s="2"/>
      <c r="J724" s="2"/>
      <c r="K724" s="2"/>
      <c r="L724" s="2"/>
      <c r="M724" s="2"/>
      <c r="N724" s="4"/>
      <c r="O724" s="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2"/>
      <c r="I725" s="2"/>
      <c r="J725" s="2"/>
      <c r="K725" s="2"/>
      <c r="L725" s="2"/>
      <c r="M725" s="2"/>
      <c r="N725" s="4"/>
      <c r="O725" s="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2"/>
      <c r="I726" s="2"/>
      <c r="J726" s="2"/>
      <c r="K726" s="2"/>
      <c r="L726" s="2"/>
      <c r="M726" s="2"/>
      <c r="N726" s="4"/>
      <c r="O726" s="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2"/>
      <c r="I727" s="2"/>
      <c r="J727" s="2"/>
      <c r="K727" s="2"/>
      <c r="L727" s="2"/>
      <c r="M727" s="2"/>
      <c r="N727" s="4"/>
      <c r="O727" s="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2"/>
      <c r="I728" s="2"/>
      <c r="J728" s="2"/>
      <c r="K728" s="2"/>
      <c r="L728" s="2"/>
      <c r="M728" s="2"/>
      <c r="N728" s="4"/>
      <c r="O728" s="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2"/>
      <c r="I729" s="2"/>
      <c r="J729" s="2"/>
      <c r="K729" s="2"/>
      <c r="L729" s="2"/>
      <c r="M729" s="2"/>
      <c r="N729" s="4"/>
      <c r="O729" s="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2"/>
      <c r="I730" s="2"/>
      <c r="J730" s="2"/>
      <c r="K730" s="2"/>
      <c r="L730" s="2"/>
      <c r="M730" s="2"/>
      <c r="N730" s="4"/>
      <c r="O730" s="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2"/>
      <c r="I731" s="2"/>
      <c r="J731" s="2"/>
      <c r="K731" s="2"/>
      <c r="L731" s="2"/>
      <c r="M731" s="2"/>
      <c r="N731" s="4"/>
      <c r="O731" s="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2"/>
      <c r="I732" s="2"/>
      <c r="J732" s="2"/>
      <c r="K732" s="2"/>
      <c r="L732" s="2"/>
      <c r="M732" s="2"/>
      <c r="N732" s="4"/>
      <c r="O732" s="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2"/>
      <c r="I733" s="2"/>
      <c r="J733" s="2"/>
      <c r="K733" s="2"/>
      <c r="L733" s="2"/>
      <c r="M733" s="2"/>
      <c r="N733" s="4"/>
      <c r="O733" s="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2"/>
      <c r="I734" s="2"/>
      <c r="J734" s="2"/>
      <c r="K734" s="2"/>
      <c r="L734" s="2"/>
      <c r="M734" s="2"/>
      <c r="N734" s="4"/>
      <c r="O734" s="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2"/>
      <c r="I735" s="2"/>
      <c r="J735" s="2"/>
      <c r="K735" s="2"/>
      <c r="L735" s="2"/>
      <c r="M735" s="2"/>
      <c r="N735" s="4"/>
      <c r="O735" s="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2"/>
      <c r="I736" s="2"/>
      <c r="J736" s="2"/>
      <c r="K736" s="2"/>
      <c r="L736" s="2"/>
      <c r="M736" s="2"/>
      <c r="N736" s="4"/>
      <c r="O736" s="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2"/>
      <c r="I737" s="2"/>
      <c r="J737" s="2"/>
      <c r="K737" s="2"/>
      <c r="L737" s="2"/>
      <c r="M737" s="2"/>
      <c r="N737" s="4"/>
      <c r="O737" s="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2"/>
      <c r="I738" s="2"/>
      <c r="J738" s="2"/>
      <c r="K738" s="2"/>
      <c r="L738" s="2"/>
      <c r="M738" s="2"/>
      <c r="N738" s="4"/>
      <c r="O738" s="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2"/>
      <c r="I739" s="2"/>
      <c r="J739" s="2"/>
      <c r="K739" s="2"/>
      <c r="L739" s="2"/>
      <c r="M739" s="2"/>
      <c r="N739" s="4"/>
      <c r="O739" s="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2"/>
      <c r="I740" s="2"/>
      <c r="J740" s="2"/>
      <c r="K740" s="2"/>
      <c r="L740" s="2"/>
      <c r="M740" s="2"/>
      <c r="N740" s="4"/>
      <c r="O740" s="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2"/>
      <c r="I741" s="2"/>
      <c r="J741" s="2"/>
      <c r="K741" s="2"/>
      <c r="L741" s="2"/>
      <c r="M741" s="2"/>
      <c r="N741" s="4"/>
      <c r="O741" s="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2"/>
      <c r="I742" s="2"/>
      <c r="J742" s="2"/>
      <c r="K742" s="2"/>
      <c r="L742" s="2"/>
      <c r="M742" s="2"/>
      <c r="N742" s="4"/>
      <c r="O742" s="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2"/>
      <c r="I743" s="2"/>
      <c r="J743" s="2"/>
      <c r="K743" s="2"/>
      <c r="L743" s="2"/>
      <c r="M743" s="2"/>
      <c r="N743" s="4"/>
      <c r="O743" s="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2"/>
      <c r="I744" s="2"/>
      <c r="J744" s="2"/>
      <c r="K744" s="2"/>
      <c r="L744" s="2"/>
      <c r="M744" s="2"/>
      <c r="N744" s="4"/>
      <c r="O744" s="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2"/>
      <c r="I745" s="2"/>
      <c r="J745" s="2"/>
      <c r="K745" s="2"/>
      <c r="L745" s="2"/>
      <c r="M745" s="2"/>
      <c r="N745" s="4"/>
      <c r="O745" s="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2"/>
      <c r="I746" s="2"/>
      <c r="J746" s="2"/>
      <c r="K746" s="2"/>
      <c r="L746" s="2"/>
      <c r="M746" s="2"/>
      <c r="N746" s="4"/>
      <c r="O746" s="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2"/>
      <c r="I747" s="2"/>
      <c r="J747" s="2"/>
      <c r="K747" s="2"/>
      <c r="L747" s="2"/>
      <c r="M747" s="2"/>
      <c r="N747" s="4"/>
      <c r="O747" s="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2"/>
      <c r="I748" s="2"/>
      <c r="J748" s="2"/>
      <c r="K748" s="2"/>
      <c r="L748" s="2"/>
      <c r="M748" s="2"/>
      <c r="N748" s="4"/>
      <c r="O748" s="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2"/>
      <c r="I749" s="2"/>
      <c r="J749" s="2"/>
      <c r="K749" s="2"/>
      <c r="L749" s="2"/>
      <c r="M749" s="2"/>
      <c r="N749" s="4"/>
      <c r="O749" s="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2"/>
      <c r="I750" s="2"/>
      <c r="J750" s="2"/>
      <c r="K750" s="2"/>
      <c r="L750" s="2"/>
      <c r="M750" s="2"/>
      <c r="N750" s="4"/>
      <c r="O750" s="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2"/>
      <c r="I751" s="2"/>
      <c r="J751" s="2"/>
      <c r="K751" s="2"/>
      <c r="L751" s="2"/>
      <c r="M751" s="2"/>
      <c r="N751" s="4"/>
      <c r="O751" s="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2"/>
      <c r="I752" s="2"/>
      <c r="J752" s="2"/>
      <c r="K752" s="2"/>
      <c r="L752" s="2"/>
      <c r="M752" s="2"/>
      <c r="N752" s="4"/>
      <c r="O752" s="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2"/>
      <c r="I753" s="2"/>
      <c r="J753" s="2"/>
      <c r="K753" s="2"/>
      <c r="L753" s="2"/>
      <c r="M753" s="2"/>
      <c r="N753" s="4"/>
      <c r="O753" s="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2"/>
      <c r="I754" s="2"/>
      <c r="J754" s="2"/>
      <c r="K754" s="2"/>
      <c r="L754" s="2"/>
      <c r="M754" s="2"/>
      <c r="N754" s="4"/>
      <c r="O754" s="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2"/>
      <c r="I755" s="2"/>
      <c r="J755" s="2"/>
      <c r="K755" s="2"/>
      <c r="L755" s="2"/>
      <c r="M755" s="2"/>
      <c r="N755" s="4"/>
      <c r="O755" s="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2"/>
      <c r="I756" s="2"/>
      <c r="J756" s="2"/>
      <c r="K756" s="2"/>
      <c r="L756" s="2"/>
      <c r="M756" s="2"/>
      <c r="N756" s="4"/>
      <c r="O756" s="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2"/>
      <c r="I757" s="2"/>
      <c r="J757" s="2"/>
      <c r="K757" s="2"/>
      <c r="L757" s="2"/>
      <c r="M757" s="2"/>
      <c r="N757" s="4"/>
      <c r="O757" s="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2"/>
      <c r="I758" s="2"/>
      <c r="J758" s="2"/>
      <c r="K758" s="2"/>
      <c r="L758" s="2"/>
      <c r="M758" s="2"/>
      <c r="N758" s="4"/>
      <c r="O758" s="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2"/>
      <c r="I759" s="2"/>
      <c r="J759" s="2"/>
      <c r="K759" s="2"/>
      <c r="L759" s="2"/>
      <c r="M759" s="2"/>
      <c r="N759" s="4"/>
      <c r="O759" s="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2"/>
      <c r="I760" s="2"/>
      <c r="J760" s="2"/>
      <c r="K760" s="2"/>
      <c r="L760" s="2"/>
      <c r="M760" s="2"/>
      <c r="N760" s="4"/>
      <c r="O760" s="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2"/>
      <c r="I761" s="2"/>
      <c r="J761" s="2"/>
      <c r="K761" s="2"/>
      <c r="L761" s="2"/>
      <c r="M761" s="2"/>
      <c r="N761" s="4"/>
      <c r="O761" s="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2"/>
      <c r="I762" s="2"/>
      <c r="J762" s="2"/>
      <c r="K762" s="2"/>
      <c r="L762" s="2"/>
      <c r="M762" s="2"/>
      <c r="N762" s="4"/>
      <c r="O762" s="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2"/>
      <c r="M763" s="2"/>
      <c r="N763" s="4"/>
      <c r="O763" s="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2"/>
      <c r="I764" s="2"/>
      <c r="J764" s="2"/>
      <c r="K764" s="2"/>
      <c r="L764" s="2"/>
      <c r="M764" s="2"/>
      <c r="N764" s="4"/>
      <c r="O764" s="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2"/>
      <c r="I765" s="2"/>
      <c r="J765" s="2"/>
      <c r="K765" s="2"/>
      <c r="L765" s="2"/>
      <c r="M765" s="2"/>
      <c r="N765" s="4"/>
      <c r="O765" s="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2"/>
      <c r="I766" s="2"/>
      <c r="J766" s="2"/>
      <c r="K766" s="2"/>
      <c r="L766" s="2"/>
      <c r="M766" s="2"/>
      <c r="N766" s="4"/>
      <c r="O766" s="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2"/>
      <c r="I767" s="2"/>
      <c r="J767" s="2"/>
      <c r="K767" s="2"/>
      <c r="L767" s="2"/>
      <c r="M767" s="2"/>
      <c r="N767" s="4"/>
      <c r="O767" s="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2"/>
      <c r="I768" s="2"/>
      <c r="J768" s="2"/>
      <c r="K768" s="2"/>
      <c r="L768" s="2"/>
      <c r="M768" s="2"/>
      <c r="N768" s="4"/>
      <c r="O768" s="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2"/>
      <c r="I769" s="2"/>
      <c r="J769" s="2"/>
      <c r="K769" s="2"/>
      <c r="L769" s="2"/>
      <c r="M769" s="2"/>
      <c r="N769" s="4"/>
      <c r="O769" s="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2"/>
      <c r="I770" s="2"/>
      <c r="J770" s="2"/>
      <c r="K770" s="2"/>
      <c r="L770" s="2"/>
      <c r="M770" s="2"/>
      <c r="N770" s="4"/>
      <c r="O770" s="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2"/>
      <c r="I771" s="2"/>
      <c r="J771" s="2"/>
      <c r="K771" s="2"/>
      <c r="L771" s="2"/>
      <c r="M771" s="2"/>
      <c r="N771" s="4"/>
      <c r="O771" s="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2"/>
      <c r="I772" s="2"/>
      <c r="J772" s="2"/>
      <c r="K772" s="2"/>
      <c r="L772" s="2"/>
      <c r="M772" s="2"/>
      <c r="N772" s="4"/>
      <c r="O772" s="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2"/>
      <c r="I773" s="2"/>
      <c r="J773" s="2"/>
      <c r="K773" s="2"/>
      <c r="L773" s="2"/>
      <c r="M773" s="2"/>
      <c r="N773" s="4"/>
      <c r="O773" s="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2"/>
      <c r="I774" s="2"/>
      <c r="J774" s="2"/>
      <c r="K774" s="2"/>
      <c r="L774" s="2"/>
      <c r="M774" s="2"/>
      <c r="N774" s="4"/>
      <c r="O774" s="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2"/>
      <c r="I775" s="2"/>
      <c r="J775" s="2"/>
      <c r="K775" s="2"/>
      <c r="L775" s="2"/>
      <c r="M775" s="2"/>
      <c r="N775" s="4"/>
      <c r="O775" s="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2"/>
      <c r="I776" s="2"/>
      <c r="J776" s="2"/>
      <c r="K776" s="2"/>
      <c r="L776" s="2"/>
      <c r="M776" s="2"/>
      <c r="N776" s="4"/>
      <c r="O776" s="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2"/>
      <c r="I777" s="2"/>
      <c r="J777" s="2"/>
      <c r="K777" s="2"/>
      <c r="L777" s="2"/>
      <c r="M777" s="2"/>
      <c r="N777" s="4"/>
      <c r="O777" s="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2"/>
      <c r="I778" s="2"/>
      <c r="J778" s="2"/>
      <c r="K778" s="2"/>
      <c r="L778" s="2"/>
      <c r="M778" s="2"/>
      <c r="N778" s="4"/>
      <c r="O778" s="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2"/>
      <c r="I779" s="2"/>
      <c r="J779" s="2"/>
      <c r="K779" s="2"/>
      <c r="L779" s="2"/>
      <c r="M779" s="2"/>
      <c r="N779" s="4"/>
      <c r="O779" s="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2"/>
      <c r="I780" s="2"/>
      <c r="J780" s="2"/>
      <c r="K780" s="2"/>
      <c r="L780" s="2"/>
      <c r="M780" s="2"/>
      <c r="N780" s="4"/>
      <c r="O780" s="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2"/>
      <c r="I781" s="2"/>
      <c r="J781" s="2"/>
      <c r="K781" s="2"/>
      <c r="L781" s="2"/>
      <c r="M781" s="2"/>
      <c r="N781" s="4"/>
      <c r="O781" s="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2"/>
      <c r="I782" s="2"/>
      <c r="J782" s="2"/>
      <c r="K782" s="2"/>
      <c r="L782" s="2"/>
      <c r="M782" s="2"/>
      <c r="N782" s="4"/>
      <c r="O782" s="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2"/>
      <c r="I783" s="2"/>
      <c r="J783" s="2"/>
      <c r="K783" s="2"/>
      <c r="L783" s="2"/>
      <c r="M783" s="2"/>
      <c r="N783" s="4"/>
      <c r="O783" s="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2"/>
      <c r="I784" s="2"/>
      <c r="J784" s="2"/>
      <c r="K784" s="2"/>
      <c r="L784" s="2"/>
      <c r="M784" s="2"/>
      <c r="N784" s="4"/>
      <c r="O784" s="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2"/>
      <c r="I785" s="2"/>
      <c r="J785" s="2"/>
      <c r="K785" s="2"/>
      <c r="L785" s="2"/>
      <c r="M785" s="2"/>
      <c r="N785" s="4"/>
      <c r="O785" s="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2"/>
      <c r="I786" s="2"/>
      <c r="J786" s="2"/>
      <c r="K786" s="2"/>
      <c r="L786" s="2"/>
      <c r="M786" s="2"/>
      <c r="N786" s="4"/>
      <c r="O786" s="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2"/>
      <c r="I787" s="2"/>
      <c r="J787" s="2"/>
      <c r="K787" s="2"/>
      <c r="L787" s="2"/>
      <c r="M787" s="2"/>
      <c r="N787" s="4"/>
      <c r="O787" s="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2"/>
      <c r="I788" s="2"/>
      <c r="J788" s="2"/>
      <c r="K788" s="2"/>
      <c r="L788" s="2"/>
      <c r="M788" s="2"/>
      <c r="N788" s="4"/>
      <c r="O788" s="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2"/>
      <c r="I789" s="2"/>
      <c r="J789" s="2"/>
      <c r="K789" s="2"/>
      <c r="L789" s="2"/>
      <c r="M789" s="2"/>
      <c r="N789" s="4"/>
      <c r="O789" s="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2"/>
      <c r="I790" s="2"/>
      <c r="J790" s="2"/>
      <c r="K790" s="2"/>
      <c r="L790" s="2"/>
      <c r="M790" s="2"/>
      <c r="N790" s="4"/>
      <c r="O790" s="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2"/>
      <c r="I791" s="2"/>
      <c r="J791" s="2"/>
      <c r="K791" s="2"/>
      <c r="L791" s="2"/>
      <c r="M791" s="2"/>
      <c r="N791" s="4"/>
      <c r="O791" s="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2"/>
      <c r="I792" s="2"/>
      <c r="J792" s="2"/>
      <c r="K792" s="2"/>
      <c r="L792" s="2"/>
      <c r="M792" s="2"/>
      <c r="N792" s="4"/>
      <c r="O792" s="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2"/>
      <c r="I793" s="2"/>
      <c r="J793" s="2"/>
      <c r="K793" s="2"/>
      <c r="L793" s="2"/>
      <c r="M793" s="2"/>
      <c r="N793" s="4"/>
      <c r="O793" s="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2"/>
      <c r="I794" s="2"/>
      <c r="J794" s="2"/>
      <c r="K794" s="2"/>
      <c r="L794" s="2"/>
      <c r="M794" s="2"/>
      <c r="N794" s="4"/>
      <c r="O794" s="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2"/>
      <c r="I795" s="2"/>
      <c r="J795" s="2"/>
      <c r="K795" s="2"/>
      <c r="L795" s="2"/>
      <c r="M795" s="2"/>
      <c r="N795" s="4"/>
      <c r="O795" s="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2"/>
      <c r="I796" s="2"/>
      <c r="J796" s="2"/>
      <c r="K796" s="2"/>
      <c r="L796" s="2"/>
      <c r="M796" s="2"/>
      <c r="N796" s="4"/>
      <c r="O796" s="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2"/>
      <c r="I797" s="2"/>
      <c r="J797" s="2"/>
      <c r="K797" s="2"/>
      <c r="L797" s="2"/>
      <c r="M797" s="2"/>
      <c r="N797" s="4"/>
      <c r="O797" s="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2"/>
      <c r="I798" s="2"/>
      <c r="J798" s="2"/>
      <c r="K798" s="2"/>
      <c r="L798" s="2"/>
      <c r="M798" s="2"/>
      <c r="N798" s="4"/>
      <c r="O798" s="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2"/>
      <c r="I799" s="2"/>
      <c r="J799" s="2"/>
      <c r="K799" s="2"/>
      <c r="L799" s="2"/>
      <c r="M799" s="2"/>
      <c r="N799" s="4"/>
      <c r="O799" s="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2"/>
      <c r="I800" s="2"/>
      <c r="J800" s="2"/>
      <c r="K800" s="2"/>
      <c r="L800" s="2"/>
      <c r="M800" s="2"/>
      <c r="N800" s="4"/>
      <c r="O800" s="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2"/>
      <c r="I801" s="2"/>
      <c r="J801" s="2"/>
      <c r="K801" s="2"/>
      <c r="L801" s="2"/>
      <c r="M801" s="2"/>
      <c r="N801" s="4"/>
      <c r="O801" s="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2"/>
      <c r="I802" s="2"/>
      <c r="J802" s="2"/>
      <c r="K802" s="2"/>
      <c r="L802" s="2"/>
      <c r="M802" s="2"/>
      <c r="N802" s="4"/>
      <c r="O802" s="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2"/>
      <c r="I803" s="2"/>
      <c r="J803" s="2"/>
      <c r="K803" s="2"/>
      <c r="L803" s="2"/>
      <c r="M803" s="2"/>
      <c r="N803" s="4"/>
      <c r="O803" s="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2"/>
      <c r="I804" s="2"/>
      <c r="J804" s="2"/>
      <c r="K804" s="2"/>
      <c r="L804" s="2"/>
      <c r="M804" s="2"/>
      <c r="N804" s="4"/>
      <c r="O804" s="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2"/>
      <c r="I805" s="2"/>
      <c r="J805" s="2"/>
      <c r="K805" s="2"/>
      <c r="L805" s="2"/>
      <c r="M805" s="2"/>
      <c r="N805" s="4"/>
      <c r="O805" s="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2"/>
      <c r="I806" s="2"/>
      <c r="J806" s="2"/>
      <c r="K806" s="2"/>
      <c r="L806" s="2"/>
      <c r="M806" s="2"/>
      <c r="N806" s="4"/>
      <c r="O806" s="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2"/>
      <c r="I807" s="2"/>
      <c r="J807" s="2"/>
      <c r="K807" s="2"/>
      <c r="L807" s="2"/>
      <c r="M807" s="2"/>
      <c r="N807" s="4"/>
      <c r="O807" s="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2"/>
      <c r="I808" s="2"/>
      <c r="J808" s="2"/>
      <c r="K808" s="2"/>
      <c r="L808" s="2"/>
      <c r="M808" s="2"/>
      <c r="N808" s="4"/>
      <c r="O808" s="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2"/>
      <c r="I809" s="2"/>
      <c r="J809" s="2"/>
      <c r="K809" s="2"/>
      <c r="L809" s="2"/>
      <c r="M809" s="2"/>
      <c r="N809" s="4"/>
      <c r="O809" s="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2"/>
      <c r="I810" s="2"/>
      <c r="J810" s="2"/>
      <c r="K810" s="2"/>
      <c r="L810" s="2"/>
      <c r="M810" s="2"/>
      <c r="N810" s="4"/>
      <c r="O810" s="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2"/>
      <c r="I811" s="2"/>
      <c r="J811" s="2"/>
      <c r="K811" s="2"/>
      <c r="L811" s="2"/>
      <c r="M811" s="2"/>
      <c r="N811" s="4"/>
      <c r="O811" s="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2"/>
      <c r="I812" s="2"/>
      <c r="J812" s="2"/>
      <c r="K812" s="2"/>
      <c r="L812" s="2"/>
      <c r="M812" s="2"/>
      <c r="N812" s="4"/>
      <c r="O812" s="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2"/>
      <c r="I813" s="2"/>
      <c r="J813" s="2"/>
      <c r="K813" s="2"/>
      <c r="L813" s="2"/>
      <c r="M813" s="2"/>
      <c r="N813" s="4"/>
      <c r="O813" s="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2"/>
      <c r="I814" s="2"/>
      <c r="J814" s="2"/>
      <c r="K814" s="2"/>
      <c r="L814" s="2"/>
      <c r="M814" s="2"/>
      <c r="N814" s="4"/>
      <c r="O814" s="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2"/>
      <c r="I815" s="2"/>
      <c r="J815" s="2"/>
      <c r="K815" s="2"/>
      <c r="L815" s="2"/>
      <c r="M815" s="2"/>
      <c r="N815" s="4"/>
      <c r="O815" s="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2"/>
      <c r="I816" s="2"/>
      <c r="J816" s="2"/>
      <c r="K816" s="2"/>
      <c r="L816" s="2"/>
      <c r="M816" s="2"/>
      <c r="N816" s="4"/>
      <c r="O816" s="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2"/>
      <c r="I817" s="2"/>
      <c r="J817" s="2"/>
      <c r="K817" s="2"/>
      <c r="L817" s="2"/>
      <c r="M817" s="2"/>
      <c r="N817" s="4"/>
      <c r="O817" s="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2"/>
      <c r="I818" s="2"/>
      <c r="J818" s="2"/>
      <c r="K818" s="2"/>
      <c r="L818" s="2"/>
      <c r="M818" s="2"/>
      <c r="N818" s="4"/>
      <c r="O818" s="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2"/>
      <c r="I819" s="2"/>
      <c r="J819" s="2"/>
      <c r="K819" s="2"/>
      <c r="L819" s="2"/>
      <c r="M819" s="2"/>
      <c r="N819" s="4"/>
      <c r="O819" s="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2"/>
      <c r="I820" s="2"/>
      <c r="J820" s="2"/>
      <c r="K820" s="2"/>
      <c r="L820" s="2"/>
      <c r="M820" s="2"/>
      <c r="N820" s="4"/>
      <c r="O820" s="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2"/>
      <c r="I821" s="2"/>
      <c r="J821" s="2"/>
      <c r="K821" s="2"/>
      <c r="L821" s="2"/>
      <c r="M821" s="2"/>
      <c r="N821" s="4"/>
      <c r="O821" s="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2"/>
      <c r="I822" s="2"/>
      <c r="J822" s="2"/>
      <c r="K822" s="2"/>
      <c r="L822" s="2"/>
      <c r="M822" s="2"/>
      <c r="N822" s="4"/>
      <c r="O822" s="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2"/>
      <c r="I823" s="2"/>
      <c r="J823" s="2"/>
      <c r="K823" s="2"/>
      <c r="L823" s="2"/>
      <c r="M823" s="2"/>
      <c r="N823" s="4"/>
      <c r="O823" s="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2"/>
      <c r="I824" s="2"/>
      <c r="J824" s="2"/>
      <c r="K824" s="2"/>
      <c r="L824" s="2"/>
      <c r="M824" s="2"/>
      <c r="N824" s="4"/>
      <c r="O824" s="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2"/>
      <c r="I825" s="2"/>
      <c r="J825" s="2"/>
      <c r="K825" s="2"/>
      <c r="L825" s="2"/>
      <c r="M825" s="2"/>
      <c r="N825" s="4"/>
      <c r="O825" s="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2"/>
      <c r="I826" s="2"/>
      <c r="J826" s="2"/>
      <c r="K826" s="2"/>
      <c r="L826" s="2"/>
      <c r="M826" s="2"/>
      <c r="N826" s="4"/>
      <c r="O826" s="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2"/>
      <c r="I827" s="2"/>
      <c r="J827" s="2"/>
      <c r="K827" s="2"/>
      <c r="L827" s="2"/>
      <c r="M827" s="2"/>
      <c r="N827" s="4"/>
      <c r="O827" s="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2"/>
      <c r="I828" s="2"/>
      <c r="J828" s="2"/>
      <c r="K828" s="2"/>
      <c r="L828" s="2"/>
      <c r="M828" s="2"/>
      <c r="N828" s="4"/>
      <c r="O828" s="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2"/>
      <c r="I829" s="2"/>
      <c r="J829" s="2"/>
      <c r="K829" s="2"/>
      <c r="L829" s="2"/>
      <c r="M829" s="2"/>
      <c r="N829" s="4"/>
      <c r="O829" s="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2"/>
      <c r="I830" s="2"/>
      <c r="J830" s="2"/>
      <c r="K830" s="2"/>
      <c r="L830" s="2"/>
      <c r="M830" s="2"/>
      <c r="N830" s="4"/>
      <c r="O830" s="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2"/>
      <c r="I831" s="2"/>
      <c r="J831" s="2"/>
      <c r="K831" s="2"/>
      <c r="L831" s="2"/>
      <c r="M831" s="2"/>
      <c r="N831" s="4"/>
      <c r="O831" s="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2"/>
      <c r="M832" s="2"/>
      <c r="N832" s="4"/>
      <c r="O832" s="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2"/>
      <c r="I833" s="2"/>
      <c r="J833" s="2"/>
      <c r="K833" s="2"/>
      <c r="L833" s="2"/>
      <c r="M833" s="2"/>
      <c r="N833" s="4"/>
      <c r="O833" s="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2"/>
      <c r="I834" s="2"/>
      <c r="J834" s="2"/>
      <c r="K834" s="2"/>
      <c r="L834" s="2"/>
      <c r="M834" s="2"/>
      <c r="N834" s="4"/>
      <c r="O834" s="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2"/>
      <c r="I835" s="2"/>
      <c r="J835" s="2"/>
      <c r="K835" s="2"/>
      <c r="L835" s="2"/>
      <c r="M835" s="2"/>
      <c r="N835" s="4"/>
      <c r="O835" s="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2"/>
      <c r="I836" s="2"/>
      <c r="J836" s="2"/>
      <c r="K836" s="2"/>
      <c r="L836" s="2"/>
      <c r="M836" s="2"/>
      <c r="N836" s="4"/>
      <c r="O836" s="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2"/>
      <c r="I837" s="2"/>
      <c r="J837" s="2"/>
      <c r="K837" s="2"/>
      <c r="L837" s="2"/>
      <c r="M837" s="2"/>
      <c r="N837" s="4"/>
      <c r="O837" s="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2"/>
      <c r="I838" s="2"/>
      <c r="J838" s="2"/>
      <c r="K838" s="2"/>
      <c r="L838" s="2"/>
      <c r="M838" s="2"/>
      <c r="N838" s="4"/>
      <c r="O838" s="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2"/>
      <c r="I839" s="2"/>
      <c r="J839" s="2"/>
      <c r="K839" s="2"/>
      <c r="L839" s="2"/>
      <c r="M839" s="2"/>
      <c r="N839" s="4"/>
      <c r="O839" s="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2"/>
      <c r="I840" s="2"/>
      <c r="J840" s="2"/>
      <c r="K840" s="2"/>
      <c r="L840" s="2"/>
      <c r="M840" s="2"/>
      <c r="N840" s="4"/>
      <c r="O840" s="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2"/>
      <c r="I841" s="2"/>
      <c r="J841" s="2"/>
      <c r="K841" s="2"/>
      <c r="L841" s="2"/>
      <c r="M841" s="2"/>
      <c r="N841" s="4"/>
      <c r="O841" s="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2"/>
      <c r="I842" s="2"/>
      <c r="J842" s="2"/>
      <c r="K842" s="2"/>
      <c r="L842" s="2"/>
      <c r="M842" s="2"/>
      <c r="N842" s="4"/>
      <c r="O842" s="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2"/>
      <c r="I843" s="2"/>
      <c r="J843" s="2"/>
      <c r="K843" s="2"/>
      <c r="L843" s="2"/>
      <c r="M843" s="2"/>
      <c r="N843" s="4"/>
      <c r="O843" s="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2"/>
      <c r="I844" s="2"/>
      <c r="J844" s="2"/>
      <c r="K844" s="2"/>
      <c r="L844" s="2"/>
      <c r="M844" s="2"/>
      <c r="N844" s="4"/>
      <c r="O844" s="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2"/>
      <c r="I845" s="2"/>
      <c r="J845" s="2"/>
      <c r="K845" s="2"/>
      <c r="L845" s="2"/>
      <c r="M845" s="2"/>
      <c r="N845" s="4"/>
      <c r="O845" s="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2"/>
      <c r="I846" s="2"/>
      <c r="J846" s="2"/>
      <c r="K846" s="2"/>
      <c r="L846" s="2"/>
      <c r="M846" s="2"/>
      <c r="N846" s="4"/>
      <c r="O846" s="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2"/>
      <c r="I847" s="2"/>
      <c r="J847" s="2"/>
      <c r="K847" s="2"/>
      <c r="L847" s="2"/>
      <c r="M847" s="2"/>
      <c r="N847" s="4"/>
      <c r="O847" s="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2"/>
      <c r="I848" s="2"/>
      <c r="J848" s="2"/>
      <c r="K848" s="2"/>
      <c r="L848" s="2"/>
      <c r="M848" s="2"/>
      <c r="N848" s="4"/>
      <c r="O848" s="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2"/>
      <c r="I849" s="2"/>
      <c r="J849" s="2"/>
      <c r="K849" s="2"/>
      <c r="L849" s="2"/>
      <c r="M849" s="2"/>
      <c r="N849" s="4"/>
      <c r="O849" s="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2"/>
      <c r="I850" s="2"/>
      <c r="J850" s="2"/>
      <c r="K850" s="2"/>
      <c r="L850" s="2"/>
      <c r="M850" s="2"/>
      <c r="N850" s="4"/>
      <c r="O850" s="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2"/>
      <c r="I851" s="2"/>
      <c r="J851" s="2"/>
      <c r="K851" s="2"/>
      <c r="L851" s="2"/>
      <c r="M851" s="2"/>
      <c r="N851" s="4"/>
      <c r="O851" s="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2"/>
      <c r="I852" s="2"/>
      <c r="J852" s="2"/>
      <c r="K852" s="2"/>
      <c r="L852" s="2"/>
      <c r="M852" s="2"/>
      <c r="N852" s="4"/>
      <c r="O852" s="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2"/>
      <c r="I853" s="2"/>
      <c r="J853" s="2"/>
      <c r="K853" s="2"/>
      <c r="L853" s="2"/>
      <c r="M853" s="2"/>
      <c r="N853" s="4"/>
      <c r="O853" s="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2"/>
      <c r="I854" s="2"/>
      <c r="J854" s="2"/>
      <c r="K854" s="2"/>
      <c r="L854" s="2"/>
      <c r="M854" s="2"/>
      <c r="N854" s="4"/>
      <c r="O854" s="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2"/>
      <c r="I855" s="2"/>
      <c r="J855" s="2"/>
      <c r="K855" s="2"/>
      <c r="L855" s="2"/>
      <c r="M855" s="2"/>
      <c r="N855" s="4"/>
      <c r="O855" s="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2"/>
      <c r="I856" s="2"/>
      <c r="J856" s="2"/>
      <c r="K856" s="2"/>
      <c r="L856" s="2"/>
      <c r="M856" s="2"/>
      <c r="N856" s="4"/>
      <c r="O856" s="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2"/>
      <c r="I857" s="2"/>
      <c r="J857" s="2"/>
      <c r="K857" s="2"/>
      <c r="L857" s="2"/>
      <c r="M857" s="2"/>
      <c r="N857" s="4"/>
      <c r="O857" s="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2"/>
      <c r="I858" s="2"/>
      <c r="J858" s="2"/>
      <c r="K858" s="2"/>
      <c r="L858" s="2"/>
      <c r="M858" s="2"/>
      <c r="N858" s="4"/>
      <c r="O858" s="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2"/>
      <c r="I859" s="2"/>
      <c r="J859" s="2"/>
      <c r="K859" s="2"/>
      <c r="L859" s="2"/>
      <c r="M859" s="2"/>
      <c r="N859" s="4"/>
      <c r="O859" s="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2"/>
      <c r="I860" s="2"/>
      <c r="J860" s="2"/>
      <c r="K860" s="2"/>
      <c r="L860" s="2"/>
      <c r="M860" s="2"/>
      <c r="N860" s="4"/>
      <c r="O860" s="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2"/>
      <c r="I861" s="2"/>
      <c r="J861" s="2"/>
      <c r="K861" s="2"/>
      <c r="L861" s="2"/>
      <c r="M861" s="2"/>
      <c r="N861" s="4"/>
      <c r="O861" s="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2"/>
      <c r="I862" s="2"/>
      <c r="J862" s="2"/>
      <c r="K862" s="2"/>
      <c r="L862" s="2"/>
      <c r="M862" s="2"/>
      <c r="N862" s="4"/>
      <c r="O862" s="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2"/>
      <c r="I863" s="2"/>
      <c r="J863" s="2"/>
      <c r="K863" s="2"/>
      <c r="L863" s="2"/>
      <c r="M863" s="2"/>
      <c r="N863" s="4"/>
      <c r="O863" s="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2"/>
      <c r="I864" s="2"/>
      <c r="J864" s="2"/>
      <c r="K864" s="2"/>
      <c r="L864" s="2"/>
      <c r="M864" s="2"/>
      <c r="N864" s="4"/>
      <c r="O864" s="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2"/>
      <c r="I865" s="2"/>
      <c r="J865" s="2"/>
      <c r="K865" s="2"/>
      <c r="L865" s="2"/>
      <c r="M865" s="2"/>
      <c r="N865" s="4"/>
      <c r="O865" s="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2"/>
      <c r="I866" s="2"/>
      <c r="J866" s="2"/>
      <c r="K866" s="2"/>
      <c r="L866" s="2"/>
      <c r="M866" s="2"/>
      <c r="N866" s="4"/>
      <c r="O866" s="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2"/>
      <c r="I867" s="2"/>
      <c r="J867" s="2"/>
      <c r="K867" s="2"/>
      <c r="L867" s="2"/>
      <c r="M867" s="2"/>
      <c r="N867" s="4"/>
      <c r="O867" s="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2"/>
      <c r="I868" s="2"/>
      <c r="J868" s="2"/>
      <c r="K868" s="2"/>
      <c r="L868" s="2"/>
      <c r="M868" s="2"/>
      <c r="N868" s="4"/>
      <c r="O868" s="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2"/>
      <c r="I869" s="2"/>
      <c r="J869" s="2"/>
      <c r="K869" s="2"/>
      <c r="L869" s="2"/>
      <c r="M869" s="2"/>
      <c r="N869" s="4"/>
      <c r="O869" s="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2"/>
      <c r="I870" s="2"/>
      <c r="J870" s="2"/>
      <c r="K870" s="2"/>
      <c r="L870" s="2"/>
      <c r="M870" s="2"/>
      <c r="N870" s="4"/>
      <c r="O870" s="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2"/>
      <c r="I871" s="2"/>
      <c r="J871" s="2"/>
      <c r="K871" s="2"/>
      <c r="L871" s="2"/>
      <c r="M871" s="2"/>
      <c r="N871" s="4"/>
      <c r="O871" s="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2"/>
      <c r="I872" s="2"/>
      <c r="J872" s="2"/>
      <c r="K872" s="2"/>
      <c r="L872" s="2"/>
      <c r="M872" s="2"/>
      <c r="N872" s="4"/>
      <c r="O872" s="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2"/>
      <c r="I873" s="2"/>
      <c r="J873" s="2"/>
      <c r="K873" s="2"/>
      <c r="L873" s="2"/>
      <c r="M873" s="2"/>
      <c r="N873" s="4"/>
      <c r="O873" s="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2"/>
      <c r="I874" s="2"/>
      <c r="J874" s="2"/>
      <c r="K874" s="2"/>
      <c r="L874" s="2"/>
      <c r="M874" s="2"/>
      <c r="N874" s="4"/>
      <c r="O874" s="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2"/>
      <c r="I875" s="2"/>
      <c r="J875" s="2"/>
      <c r="K875" s="2"/>
      <c r="L875" s="2"/>
      <c r="M875" s="2"/>
      <c r="N875" s="4"/>
      <c r="O875" s="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2"/>
      <c r="I876" s="2"/>
      <c r="J876" s="2"/>
      <c r="K876" s="2"/>
      <c r="L876" s="2"/>
      <c r="M876" s="2"/>
      <c r="N876" s="4"/>
      <c r="O876" s="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2"/>
      <c r="I877" s="2"/>
      <c r="J877" s="2"/>
      <c r="K877" s="2"/>
      <c r="L877" s="2"/>
      <c r="M877" s="2"/>
      <c r="N877" s="4"/>
      <c r="O877" s="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2"/>
      <c r="I878" s="2"/>
      <c r="J878" s="2"/>
      <c r="K878" s="2"/>
      <c r="L878" s="2"/>
      <c r="M878" s="2"/>
      <c r="N878" s="4"/>
      <c r="O878" s="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2"/>
      <c r="I879" s="2"/>
      <c r="J879" s="2"/>
      <c r="K879" s="2"/>
      <c r="L879" s="2"/>
      <c r="M879" s="2"/>
      <c r="N879" s="4"/>
      <c r="O879" s="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2"/>
      <c r="I880" s="2"/>
      <c r="J880" s="2"/>
      <c r="K880" s="2"/>
      <c r="L880" s="2"/>
      <c r="M880" s="2"/>
      <c r="N880" s="4"/>
      <c r="O880" s="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2"/>
      <c r="I881" s="2"/>
      <c r="J881" s="2"/>
      <c r="K881" s="2"/>
      <c r="L881" s="2"/>
      <c r="M881" s="2"/>
      <c r="N881" s="4"/>
      <c r="O881" s="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2"/>
      <c r="I882" s="2"/>
      <c r="J882" s="2"/>
      <c r="K882" s="2"/>
      <c r="L882" s="2"/>
      <c r="M882" s="2"/>
      <c r="N882" s="4"/>
      <c r="O882" s="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2"/>
      <c r="I883" s="2"/>
      <c r="J883" s="2"/>
      <c r="K883" s="2"/>
      <c r="L883" s="2"/>
      <c r="M883" s="2"/>
      <c r="N883" s="4"/>
      <c r="O883" s="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2"/>
      <c r="I884" s="2"/>
      <c r="J884" s="2"/>
      <c r="K884" s="2"/>
      <c r="L884" s="2"/>
      <c r="M884" s="2"/>
      <c r="N884" s="4"/>
      <c r="O884" s="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2"/>
      <c r="I885" s="2"/>
      <c r="J885" s="2"/>
      <c r="K885" s="2"/>
      <c r="L885" s="2"/>
      <c r="M885" s="2"/>
      <c r="N885" s="4"/>
      <c r="O885" s="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2"/>
      <c r="I886" s="2"/>
      <c r="J886" s="2"/>
      <c r="K886" s="2"/>
      <c r="L886" s="2"/>
      <c r="M886" s="2"/>
      <c r="N886" s="4"/>
      <c r="O886" s="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2"/>
      <c r="I887" s="2"/>
      <c r="J887" s="2"/>
      <c r="K887" s="2"/>
      <c r="L887" s="2"/>
      <c r="M887" s="2"/>
      <c r="N887" s="4"/>
      <c r="O887" s="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2"/>
      <c r="I888" s="2"/>
      <c r="J888" s="2"/>
      <c r="K888" s="2"/>
      <c r="L888" s="2"/>
      <c r="M888" s="2"/>
      <c r="N888" s="4"/>
      <c r="O888" s="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2"/>
      <c r="I889" s="2"/>
      <c r="J889" s="2"/>
      <c r="K889" s="2"/>
      <c r="L889" s="2"/>
      <c r="M889" s="2"/>
      <c r="N889" s="4"/>
      <c r="O889" s="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2"/>
      <c r="I890" s="2"/>
      <c r="J890" s="2"/>
      <c r="K890" s="2"/>
      <c r="L890" s="2"/>
      <c r="M890" s="2"/>
      <c r="N890" s="4"/>
      <c r="O890" s="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2"/>
      <c r="I891" s="2"/>
      <c r="J891" s="2"/>
      <c r="K891" s="2"/>
      <c r="L891" s="2"/>
      <c r="M891" s="2"/>
      <c r="N891" s="4"/>
      <c r="O891" s="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2"/>
      <c r="I892" s="2"/>
      <c r="J892" s="2"/>
      <c r="K892" s="2"/>
      <c r="L892" s="2"/>
      <c r="M892" s="2"/>
      <c r="N892" s="4"/>
      <c r="O892" s="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2"/>
      <c r="I893" s="2"/>
      <c r="J893" s="2"/>
      <c r="K893" s="2"/>
      <c r="L893" s="2"/>
      <c r="M893" s="2"/>
      <c r="N893" s="4"/>
      <c r="O893" s="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2"/>
      <c r="I894" s="2"/>
      <c r="J894" s="2"/>
      <c r="K894" s="2"/>
      <c r="L894" s="2"/>
      <c r="M894" s="2"/>
      <c r="N894" s="4"/>
      <c r="O894" s="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2"/>
      <c r="I895" s="2"/>
      <c r="J895" s="2"/>
      <c r="K895" s="2"/>
      <c r="L895" s="2"/>
      <c r="M895" s="2"/>
      <c r="N895" s="4"/>
      <c r="O895" s="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2"/>
      <c r="I896" s="2"/>
      <c r="J896" s="2"/>
      <c r="K896" s="2"/>
      <c r="L896" s="2"/>
      <c r="M896" s="2"/>
      <c r="N896" s="4"/>
      <c r="O896" s="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2"/>
      <c r="I897" s="2"/>
      <c r="J897" s="2"/>
      <c r="K897" s="2"/>
      <c r="L897" s="2"/>
      <c r="M897" s="2"/>
      <c r="N897" s="4"/>
      <c r="O897" s="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2"/>
      <c r="I898" s="2"/>
      <c r="J898" s="2"/>
      <c r="K898" s="2"/>
      <c r="L898" s="2"/>
      <c r="M898" s="2"/>
      <c r="N898" s="4"/>
      <c r="O898" s="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2"/>
      <c r="I899" s="2"/>
      <c r="J899" s="2"/>
      <c r="K899" s="2"/>
      <c r="L899" s="2"/>
      <c r="M899" s="2"/>
      <c r="N899" s="4"/>
      <c r="O899" s="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2"/>
      <c r="I900" s="2"/>
      <c r="J900" s="2"/>
      <c r="K900" s="2"/>
      <c r="L900" s="2"/>
      <c r="M900" s="2"/>
      <c r="N900" s="4"/>
      <c r="O900" s="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2"/>
      <c r="M901" s="2"/>
      <c r="N901" s="4"/>
      <c r="O901" s="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2"/>
      <c r="I902" s="2"/>
      <c r="J902" s="2"/>
      <c r="K902" s="2"/>
      <c r="L902" s="2"/>
      <c r="M902" s="2"/>
      <c r="N902" s="4"/>
      <c r="O902" s="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2"/>
      <c r="I903" s="2"/>
      <c r="J903" s="2"/>
      <c r="K903" s="2"/>
      <c r="L903" s="2"/>
      <c r="M903" s="2"/>
      <c r="N903" s="4"/>
      <c r="O903" s="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2"/>
      <c r="I904" s="2"/>
      <c r="J904" s="2"/>
      <c r="K904" s="2"/>
      <c r="L904" s="2"/>
      <c r="M904" s="2"/>
      <c r="N904" s="4"/>
      <c r="O904" s="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2"/>
      <c r="I905" s="2"/>
      <c r="J905" s="2"/>
      <c r="K905" s="2"/>
      <c r="L905" s="2"/>
      <c r="M905" s="2"/>
      <c r="N905" s="4"/>
      <c r="O905" s="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2"/>
      <c r="I906" s="2"/>
      <c r="J906" s="2"/>
      <c r="K906" s="2"/>
      <c r="L906" s="2"/>
      <c r="M906" s="2"/>
      <c r="N906" s="4"/>
      <c r="O906" s="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2"/>
      <c r="I907" s="2"/>
      <c r="J907" s="2"/>
      <c r="K907" s="2"/>
      <c r="L907" s="2"/>
      <c r="M907" s="2"/>
      <c r="N907" s="4"/>
      <c r="O907" s="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2"/>
      <c r="I908" s="2"/>
      <c r="J908" s="2"/>
      <c r="K908" s="2"/>
      <c r="L908" s="2"/>
      <c r="M908" s="2"/>
      <c r="N908" s="4"/>
      <c r="O908" s="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2"/>
      <c r="I909" s="2"/>
      <c r="J909" s="2"/>
      <c r="K909" s="2"/>
      <c r="L909" s="2"/>
      <c r="M909" s="2"/>
      <c r="N909" s="4"/>
      <c r="O909" s="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2"/>
      <c r="I910" s="2"/>
      <c r="J910" s="2"/>
      <c r="K910" s="2"/>
      <c r="L910" s="2"/>
      <c r="M910" s="2"/>
      <c r="N910" s="4"/>
      <c r="O910" s="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2"/>
      <c r="I911" s="2"/>
      <c r="J911" s="2"/>
      <c r="K911" s="2"/>
      <c r="L911" s="2"/>
      <c r="M911" s="2"/>
      <c r="N911" s="4"/>
      <c r="O911" s="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2"/>
      <c r="I912" s="2"/>
      <c r="J912" s="2"/>
      <c r="K912" s="2"/>
      <c r="L912" s="2"/>
      <c r="M912" s="2"/>
      <c r="N912" s="4"/>
      <c r="O912" s="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2"/>
      <c r="I913" s="2"/>
      <c r="J913" s="2"/>
      <c r="K913" s="2"/>
      <c r="L913" s="2"/>
      <c r="M913" s="2"/>
      <c r="N913" s="4"/>
      <c r="O913" s="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2"/>
      <c r="I914" s="2"/>
      <c r="J914" s="2"/>
      <c r="K914" s="2"/>
      <c r="L914" s="2"/>
      <c r="M914" s="2"/>
      <c r="N914" s="4"/>
      <c r="O914" s="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2"/>
      <c r="I915" s="2"/>
      <c r="J915" s="2"/>
      <c r="K915" s="2"/>
      <c r="L915" s="2"/>
      <c r="M915" s="2"/>
      <c r="N915" s="4"/>
      <c r="O915" s="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2"/>
      <c r="I916" s="2"/>
      <c r="J916" s="2"/>
      <c r="K916" s="2"/>
      <c r="L916" s="2"/>
      <c r="M916" s="2"/>
      <c r="N916" s="4"/>
      <c r="O916" s="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2"/>
      <c r="I917" s="2"/>
      <c r="J917" s="2"/>
      <c r="K917" s="2"/>
      <c r="L917" s="2"/>
      <c r="M917" s="2"/>
      <c r="N917" s="4"/>
      <c r="O917" s="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2"/>
      <c r="I918" s="2"/>
      <c r="J918" s="2"/>
      <c r="K918" s="2"/>
      <c r="L918" s="2"/>
      <c r="M918" s="2"/>
      <c r="N918" s="4"/>
      <c r="O918" s="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2"/>
      <c r="I919" s="2"/>
      <c r="J919" s="2"/>
      <c r="K919" s="2"/>
      <c r="L919" s="2"/>
      <c r="M919" s="2"/>
      <c r="N919" s="4"/>
      <c r="O919" s="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2"/>
      <c r="I920" s="2"/>
      <c r="J920" s="2"/>
      <c r="K920" s="2"/>
      <c r="L920" s="2"/>
      <c r="M920" s="2"/>
      <c r="N920" s="4"/>
      <c r="O920" s="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2"/>
      <c r="I921" s="2"/>
      <c r="J921" s="2"/>
      <c r="K921" s="2"/>
      <c r="L921" s="2"/>
      <c r="M921" s="2"/>
      <c r="N921" s="4"/>
      <c r="O921" s="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2"/>
      <c r="I922" s="2"/>
      <c r="J922" s="2"/>
      <c r="K922" s="2"/>
      <c r="L922" s="2"/>
      <c r="M922" s="2"/>
      <c r="N922" s="4"/>
      <c r="O922" s="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2"/>
      <c r="I923" s="2"/>
      <c r="J923" s="2"/>
      <c r="K923" s="2"/>
      <c r="L923" s="2"/>
      <c r="M923" s="2"/>
      <c r="N923" s="4"/>
      <c r="O923" s="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2"/>
      <c r="I924" s="2"/>
      <c r="J924" s="2"/>
      <c r="K924" s="2"/>
      <c r="L924" s="2"/>
      <c r="M924" s="2"/>
      <c r="N924" s="4"/>
      <c r="O924" s="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2"/>
      <c r="I925" s="2"/>
      <c r="J925" s="2"/>
      <c r="K925" s="2"/>
      <c r="L925" s="2"/>
      <c r="M925" s="2"/>
      <c r="N925" s="4"/>
      <c r="O925" s="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2"/>
      <c r="I926" s="2"/>
      <c r="J926" s="2"/>
      <c r="K926" s="2"/>
      <c r="L926" s="2"/>
      <c r="M926" s="2"/>
      <c r="N926" s="4"/>
      <c r="O926" s="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2"/>
      <c r="I927" s="2"/>
      <c r="J927" s="2"/>
      <c r="K927" s="2"/>
      <c r="L927" s="2"/>
      <c r="M927" s="2"/>
      <c r="N927" s="4"/>
      <c r="O927" s="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2"/>
      <c r="I928" s="2"/>
      <c r="J928" s="2"/>
      <c r="K928" s="2"/>
      <c r="L928" s="2"/>
      <c r="M928" s="2"/>
      <c r="N928" s="4"/>
      <c r="O928" s="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2"/>
      <c r="I929" s="2"/>
      <c r="J929" s="2"/>
      <c r="K929" s="2"/>
      <c r="L929" s="2"/>
      <c r="M929" s="2"/>
      <c r="N929" s="4"/>
      <c r="O929" s="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2"/>
      <c r="I930" s="2"/>
      <c r="J930" s="2"/>
      <c r="K930" s="2"/>
      <c r="L930" s="2"/>
      <c r="M930" s="2"/>
      <c r="N930" s="4"/>
      <c r="O930" s="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2"/>
      <c r="I931" s="2"/>
      <c r="J931" s="2"/>
      <c r="K931" s="2"/>
      <c r="L931" s="2"/>
      <c r="M931" s="2"/>
      <c r="N931" s="4"/>
      <c r="O931" s="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2"/>
      <c r="I932" s="2"/>
      <c r="J932" s="2"/>
      <c r="K932" s="2"/>
      <c r="L932" s="2"/>
      <c r="M932" s="2"/>
      <c r="N932" s="4"/>
      <c r="O932" s="4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2"/>
      <c r="I933" s="2"/>
      <c r="J933" s="2"/>
      <c r="K933" s="2"/>
      <c r="L933" s="2"/>
      <c r="M933" s="2"/>
      <c r="N933" s="4"/>
      <c r="O933" s="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2"/>
      <c r="I934" s="2"/>
      <c r="J934" s="2"/>
      <c r="K934" s="2"/>
      <c r="L934" s="2"/>
      <c r="M934" s="2"/>
      <c r="N934" s="4"/>
      <c r="O934" s="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2"/>
      <c r="I935" s="2"/>
      <c r="J935" s="2"/>
      <c r="K935" s="2"/>
      <c r="L935" s="2"/>
      <c r="M935" s="2"/>
      <c r="N935" s="4"/>
      <c r="O935" s="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2"/>
      <c r="I936" s="2"/>
      <c r="J936" s="2"/>
      <c r="K936" s="2"/>
      <c r="L936" s="2"/>
      <c r="M936" s="2"/>
      <c r="N936" s="4"/>
      <c r="O936" s="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2"/>
      <c r="I937" s="2"/>
      <c r="J937" s="2"/>
      <c r="K937" s="2"/>
      <c r="L937" s="2"/>
      <c r="M937" s="2"/>
      <c r="N937" s="4"/>
      <c r="O937" s="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2"/>
      <c r="I938" s="2"/>
      <c r="J938" s="2"/>
      <c r="K938" s="2"/>
      <c r="L938" s="2"/>
      <c r="M938" s="2"/>
      <c r="N938" s="4"/>
      <c r="O938" s="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2"/>
      <c r="I939" s="2"/>
      <c r="J939" s="2"/>
      <c r="K939" s="2"/>
      <c r="L939" s="2"/>
      <c r="M939" s="2"/>
      <c r="N939" s="4"/>
      <c r="O939" s="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2"/>
      <c r="I940" s="2"/>
      <c r="J940" s="2"/>
      <c r="K940" s="2"/>
      <c r="L940" s="2"/>
      <c r="M940" s="2"/>
      <c r="N940" s="4"/>
      <c r="O940" s="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2"/>
      <c r="I941" s="2"/>
      <c r="J941" s="2"/>
      <c r="K941" s="2"/>
      <c r="L941" s="2"/>
      <c r="M941" s="2"/>
      <c r="N941" s="4"/>
      <c r="O941" s="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2"/>
      <c r="I942" s="2"/>
      <c r="J942" s="2"/>
      <c r="K942" s="2"/>
      <c r="L942" s="2"/>
      <c r="M942" s="2"/>
      <c r="N942" s="4"/>
      <c r="O942" s="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2"/>
      <c r="I943" s="2"/>
      <c r="J943" s="2"/>
      <c r="K943" s="2"/>
      <c r="L943" s="2"/>
      <c r="M943" s="2"/>
      <c r="N943" s="4"/>
      <c r="O943" s="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2"/>
      <c r="I944" s="2"/>
      <c r="J944" s="2"/>
      <c r="K944" s="2"/>
      <c r="L944" s="2"/>
      <c r="M944" s="2"/>
      <c r="N944" s="4"/>
      <c r="O944" s="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2"/>
      <c r="I945" s="2"/>
      <c r="J945" s="2"/>
      <c r="K945" s="2"/>
      <c r="L945" s="2"/>
      <c r="M945" s="2"/>
      <c r="N945" s="4"/>
      <c r="O945" s="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2"/>
      <c r="I946" s="2"/>
      <c r="J946" s="2"/>
      <c r="K946" s="2"/>
      <c r="L946" s="2"/>
      <c r="M946" s="2"/>
      <c r="N946" s="4"/>
      <c r="O946" s="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2"/>
      <c r="I947" s="2"/>
      <c r="J947" s="2"/>
      <c r="K947" s="2"/>
      <c r="L947" s="2"/>
      <c r="M947" s="2"/>
      <c r="N947" s="4"/>
      <c r="O947" s="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2"/>
      <c r="I948" s="2"/>
      <c r="J948" s="2"/>
      <c r="K948" s="2"/>
      <c r="L948" s="2"/>
      <c r="M948" s="2"/>
      <c r="N948" s="4"/>
      <c r="O948" s="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2"/>
      <c r="I949" s="2"/>
      <c r="J949" s="2"/>
      <c r="K949" s="2"/>
      <c r="L949" s="2"/>
      <c r="M949" s="2"/>
      <c r="N949" s="4"/>
      <c r="O949" s="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2"/>
      <c r="I950" s="2"/>
      <c r="J950" s="2"/>
      <c r="K950" s="2"/>
      <c r="L950" s="2"/>
      <c r="M950" s="2"/>
      <c r="N950" s="4"/>
      <c r="O950" s="4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2"/>
      <c r="I951" s="2"/>
      <c r="J951" s="2"/>
      <c r="K951" s="2"/>
      <c r="L951" s="2"/>
      <c r="M951" s="2"/>
      <c r="N951" s="4"/>
      <c r="O951" s="4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2"/>
      <c r="I952" s="2"/>
      <c r="J952" s="2"/>
      <c r="K952" s="2"/>
      <c r="L952" s="2"/>
      <c r="M952" s="2"/>
      <c r="N952" s="4"/>
      <c r="O952" s="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2"/>
      <c r="I953" s="2"/>
      <c r="J953" s="2"/>
      <c r="K953" s="2"/>
      <c r="L953" s="2"/>
      <c r="M953" s="2"/>
      <c r="N953" s="4"/>
      <c r="O953" s="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2"/>
      <c r="I954" s="2"/>
      <c r="J954" s="2"/>
      <c r="K954" s="2"/>
      <c r="L954" s="2"/>
      <c r="M954" s="2"/>
      <c r="N954" s="4"/>
      <c r="O954" s="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2"/>
      <c r="I955" s="2"/>
      <c r="J955" s="2"/>
      <c r="K955" s="2"/>
      <c r="L955" s="2"/>
      <c r="M955" s="2"/>
      <c r="N955" s="4"/>
      <c r="O955" s="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2"/>
      <c r="I956" s="2"/>
      <c r="J956" s="2"/>
      <c r="K956" s="2"/>
      <c r="L956" s="2"/>
      <c r="M956" s="2"/>
      <c r="N956" s="4"/>
      <c r="O956" s="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2"/>
      <c r="I957" s="2"/>
      <c r="J957" s="2"/>
      <c r="K957" s="2"/>
      <c r="L957" s="2"/>
      <c r="M957" s="2"/>
      <c r="N957" s="4"/>
      <c r="O957" s="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2"/>
      <c r="I958" s="2"/>
      <c r="J958" s="2"/>
      <c r="K958" s="2"/>
      <c r="L958" s="2"/>
      <c r="M958" s="2"/>
      <c r="N958" s="4"/>
      <c r="O958" s="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2"/>
      <c r="I959" s="2"/>
      <c r="J959" s="2"/>
      <c r="K959" s="2"/>
      <c r="L959" s="2"/>
      <c r="M959" s="2"/>
      <c r="N959" s="4"/>
      <c r="O959" s="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2"/>
      <c r="I960" s="2"/>
      <c r="J960" s="2"/>
      <c r="K960" s="2"/>
      <c r="L960" s="2"/>
      <c r="M960" s="2"/>
      <c r="N960" s="4"/>
      <c r="O960" s="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2"/>
      <c r="I961" s="2"/>
      <c r="J961" s="2"/>
      <c r="K961" s="2"/>
      <c r="L961" s="2"/>
      <c r="M961" s="2"/>
      <c r="N961" s="4"/>
      <c r="O961" s="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2"/>
      <c r="I962" s="2"/>
      <c r="J962" s="2"/>
      <c r="K962" s="2"/>
      <c r="L962" s="2"/>
      <c r="M962" s="2"/>
      <c r="N962" s="4"/>
      <c r="O962" s="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2"/>
      <c r="I963" s="2"/>
      <c r="J963" s="2"/>
      <c r="K963" s="2"/>
      <c r="L963" s="2"/>
      <c r="M963" s="2"/>
      <c r="N963" s="4"/>
      <c r="O963" s="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2"/>
      <c r="I964" s="2"/>
      <c r="J964" s="2"/>
      <c r="K964" s="2"/>
      <c r="L964" s="2"/>
      <c r="M964" s="2"/>
      <c r="N964" s="4"/>
      <c r="O964" s="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2"/>
      <c r="I965" s="2"/>
      <c r="J965" s="2"/>
      <c r="K965" s="2"/>
      <c r="L965" s="2"/>
      <c r="M965" s="2"/>
      <c r="N965" s="4"/>
      <c r="O965" s="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2"/>
      <c r="I966" s="2"/>
      <c r="J966" s="2"/>
      <c r="K966" s="2"/>
      <c r="L966" s="2"/>
      <c r="M966" s="2"/>
      <c r="N966" s="4"/>
      <c r="O966" s="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2"/>
      <c r="I967" s="2"/>
      <c r="J967" s="2"/>
      <c r="K967" s="2"/>
      <c r="L967" s="2"/>
      <c r="M967" s="2"/>
      <c r="N967" s="4"/>
      <c r="O967" s="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2"/>
      <c r="I968" s="2"/>
      <c r="J968" s="2"/>
      <c r="K968" s="2"/>
      <c r="L968" s="2"/>
      <c r="M968" s="2"/>
      <c r="N968" s="4"/>
      <c r="O968" s="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2"/>
      <c r="I969" s="2"/>
      <c r="J969" s="2"/>
      <c r="K969" s="2"/>
      <c r="L969" s="2"/>
      <c r="M969" s="2"/>
      <c r="N969" s="4"/>
      <c r="O969" s="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2"/>
      <c r="M970" s="2"/>
      <c r="N970" s="4"/>
      <c r="O970" s="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2"/>
      <c r="I971" s="2"/>
      <c r="J971" s="2"/>
      <c r="K971" s="2"/>
      <c r="L971" s="2"/>
      <c r="M971" s="2"/>
      <c r="N971" s="4"/>
      <c r="O971" s="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2"/>
      <c r="I972" s="2"/>
      <c r="J972" s="2"/>
      <c r="K972" s="2"/>
      <c r="L972" s="2"/>
      <c r="M972" s="2"/>
      <c r="N972" s="4"/>
      <c r="O972" s="4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2"/>
      <c r="I973" s="2"/>
      <c r="J973" s="2"/>
      <c r="K973" s="2"/>
      <c r="L973" s="2"/>
      <c r="M973" s="2"/>
      <c r="N973" s="4"/>
      <c r="O973" s="4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2"/>
      <c r="I974" s="2"/>
      <c r="J974" s="2"/>
      <c r="K974" s="2"/>
      <c r="L974" s="2"/>
      <c r="M974" s="2"/>
      <c r="N974" s="4"/>
      <c r="O974" s="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2"/>
      <c r="I975" s="2"/>
      <c r="J975" s="2"/>
      <c r="K975" s="2"/>
      <c r="L975" s="2"/>
      <c r="M975" s="2"/>
      <c r="N975" s="4"/>
      <c r="O975" s="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2"/>
      <c r="I976" s="2"/>
      <c r="J976" s="2"/>
      <c r="K976" s="2"/>
      <c r="L976" s="2"/>
      <c r="M976" s="2"/>
      <c r="N976" s="4"/>
      <c r="O976" s="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2"/>
      <c r="I977" s="2"/>
      <c r="J977" s="2"/>
      <c r="K977" s="2"/>
      <c r="L977" s="2"/>
      <c r="M977" s="2"/>
      <c r="N977" s="4"/>
      <c r="O977" s="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2"/>
      <c r="I978" s="2"/>
      <c r="J978" s="2"/>
      <c r="K978" s="2"/>
      <c r="L978" s="2"/>
      <c r="M978" s="2"/>
      <c r="N978" s="4"/>
      <c r="O978" s="4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2"/>
      <c r="I979" s="2"/>
      <c r="J979" s="2"/>
      <c r="K979" s="2"/>
      <c r="L979" s="2"/>
      <c r="M979" s="2"/>
      <c r="N979" s="4"/>
      <c r="O979" s="4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2"/>
      <c r="I980" s="2"/>
      <c r="J980" s="2"/>
      <c r="K980" s="2"/>
      <c r="L980" s="2"/>
      <c r="M980" s="2"/>
      <c r="N980" s="4"/>
      <c r="O980" s="4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2"/>
      <c r="I981" s="2"/>
      <c r="J981" s="2"/>
      <c r="K981" s="2"/>
      <c r="L981" s="2"/>
      <c r="M981" s="2"/>
      <c r="N981" s="4"/>
      <c r="O981" s="4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2"/>
      <c r="I982" s="2"/>
      <c r="J982" s="2"/>
      <c r="K982" s="2"/>
      <c r="L982" s="2"/>
      <c r="M982" s="2"/>
      <c r="N982" s="4"/>
      <c r="O982" s="4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2"/>
      <c r="I983" s="2"/>
      <c r="J983" s="2"/>
      <c r="K983" s="2"/>
      <c r="L983" s="2"/>
      <c r="M983" s="2"/>
      <c r="N983" s="4"/>
      <c r="O983" s="4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2"/>
      <c r="I984" s="2"/>
      <c r="J984" s="2"/>
      <c r="K984" s="2"/>
      <c r="L984" s="2"/>
      <c r="M984" s="2"/>
      <c r="N984" s="4"/>
      <c r="O984" s="4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2"/>
      <c r="I985" s="2"/>
      <c r="J985" s="2"/>
      <c r="K985" s="2"/>
      <c r="L985" s="2"/>
      <c r="M985" s="2"/>
      <c r="N985" s="4"/>
      <c r="O985" s="4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2"/>
      <c r="I986" s="2"/>
      <c r="J986" s="2"/>
      <c r="K986" s="2"/>
      <c r="L986" s="2"/>
      <c r="M986" s="2"/>
      <c r="N986" s="4"/>
      <c r="O986" s="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2"/>
      <c r="I987" s="2"/>
      <c r="J987" s="2"/>
      <c r="K987" s="2"/>
      <c r="L987" s="2"/>
      <c r="M987" s="2"/>
      <c r="N987" s="4"/>
      <c r="O987" s="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2"/>
      <c r="I988" s="2"/>
      <c r="J988" s="2"/>
      <c r="K988" s="2"/>
      <c r="L988" s="2"/>
      <c r="M988" s="2"/>
      <c r="N988" s="4"/>
      <c r="O988" s="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2"/>
      <c r="I989" s="2"/>
      <c r="J989" s="2"/>
      <c r="K989" s="2"/>
      <c r="L989" s="2"/>
      <c r="M989" s="2"/>
      <c r="N989" s="4"/>
      <c r="O989" s="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2"/>
      <c r="I990" s="2"/>
      <c r="J990" s="2"/>
      <c r="K990" s="2"/>
      <c r="L990" s="2"/>
      <c r="M990" s="2"/>
      <c r="N990" s="4"/>
      <c r="O990" s="4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2"/>
      <c r="I991" s="2"/>
      <c r="J991" s="2"/>
      <c r="K991" s="2"/>
      <c r="L991" s="2"/>
      <c r="M991" s="2"/>
      <c r="N991" s="4"/>
      <c r="O991" s="4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2"/>
      <c r="I992" s="2"/>
      <c r="J992" s="2"/>
      <c r="K992" s="2"/>
      <c r="L992" s="2"/>
      <c r="M992" s="2"/>
      <c r="N992" s="4"/>
      <c r="O992" s="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2"/>
      <c r="I993" s="2"/>
      <c r="J993" s="2"/>
      <c r="K993" s="2"/>
      <c r="L993" s="2"/>
      <c r="M993" s="2"/>
      <c r="N993" s="4"/>
      <c r="O993" s="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2"/>
      <c r="I994" s="2"/>
      <c r="J994" s="2"/>
      <c r="K994" s="2"/>
      <c r="L994" s="2"/>
      <c r="M994" s="2"/>
      <c r="N994" s="4"/>
      <c r="O994" s="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2"/>
      <c r="I995" s="2"/>
      <c r="J995" s="2"/>
      <c r="K995" s="2"/>
      <c r="L995" s="2"/>
      <c r="M995" s="2"/>
      <c r="N995" s="4"/>
      <c r="O995" s="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2"/>
      <c r="I996" s="2"/>
      <c r="J996" s="2"/>
      <c r="K996" s="2"/>
      <c r="L996" s="2"/>
      <c r="M996" s="2"/>
      <c r="N996" s="4"/>
      <c r="O996" s="4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2"/>
      <c r="I997" s="2"/>
      <c r="J997" s="2"/>
      <c r="K997" s="2"/>
      <c r="L997" s="2"/>
      <c r="M997" s="2"/>
      <c r="N997" s="4"/>
      <c r="O997" s="4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2"/>
      <c r="I998" s="2"/>
      <c r="J998" s="2"/>
      <c r="K998" s="2"/>
      <c r="L998" s="2"/>
      <c r="M998" s="2"/>
      <c r="N998" s="4"/>
      <c r="O998" s="4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2"/>
      <c r="I999" s="2"/>
      <c r="J999" s="2"/>
      <c r="K999" s="2"/>
      <c r="L999" s="2"/>
      <c r="M999" s="2"/>
      <c r="N999" s="4"/>
      <c r="O999" s="4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2"/>
      <c r="I1000" s="2"/>
      <c r="J1000" s="2"/>
      <c r="K1000" s="2"/>
      <c r="L1000" s="2"/>
      <c r="M1000" s="2"/>
      <c r="N1000" s="4"/>
      <c r="O1000" s="4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1"/>
      <c r="B1001" s="1"/>
      <c r="C1001" s="1"/>
      <c r="D1001" s="1"/>
      <c r="E1001" s="1"/>
      <c r="F1001" s="1"/>
      <c r="G1001" s="1"/>
      <c r="H1001" s="2"/>
      <c r="I1001" s="2"/>
      <c r="J1001" s="2"/>
      <c r="K1001" s="2"/>
      <c r="L1001" s="2"/>
      <c r="M1001" s="2"/>
      <c r="N1001" s="4"/>
      <c r="O1001" s="4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3">
      <c r="A1002" s="1"/>
      <c r="B1002" s="1"/>
      <c r="C1002" s="1"/>
      <c r="D1002" s="1"/>
      <c r="E1002" s="1"/>
      <c r="F1002" s="1"/>
      <c r="G1002" s="1"/>
      <c r="H1002" s="2"/>
      <c r="I1002" s="2"/>
      <c r="J1002" s="2"/>
      <c r="K1002" s="2"/>
      <c r="L1002" s="2"/>
      <c r="M1002" s="2"/>
      <c r="N1002" s="4"/>
      <c r="O1002" s="4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rintOptions gridLines="1"/>
  <pageMargins left="0.25" right="0.25" top="0.75" bottom="0.75" header="0" footer="0"/>
  <pageSetup orientation="portrait" r:id="rId1"/>
  <headerFooter>
    <oddFooter>&amp;R Page &amp;P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4.44140625" defaultRowHeight="15" customHeight="1" x14ac:dyDescent="0.3"/>
  <cols>
    <col min="1" max="1" width="19.21875" customWidth="1"/>
    <col min="2" max="3" width="10.109375" customWidth="1"/>
    <col min="4" max="26" width="8.77734375" customWidth="1"/>
  </cols>
  <sheetData>
    <row r="1" spans="1:3" ht="14.25" customHeight="1" x14ac:dyDescent="0.3">
      <c r="A1" s="54" t="s">
        <v>53</v>
      </c>
      <c r="B1" s="55" t="s">
        <v>365</v>
      </c>
      <c r="C1" s="54" t="s">
        <v>366</v>
      </c>
    </row>
    <row r="2" spans="1:3" ht="14.25" customHeight="1" x14ac:dyDescent="0.3">
      <c r="A2" s="56" t="s">
        <v>54</v>
      </c>
      <c r="B2" s="55">
        <f>'2023'!H56</f>
        <v>35725</v>
      </c>
      <c r="C2" s="55" t="e">
        <f>'2023'!#REF!</f>
        <v>#REF!</v>
      </c>
    </row>
    <row r="3" spans="1:3" ht="14.25" customHeight="1" x14ac:dyDescent="0.3">
      <c r="A3" s="56" t="s">
        <v>95</v>
      </c>
      <c r="B3" s="55">
        <f>'2023'!H97</f>
        <v>22815</v>
      </c>
      <c r="C3" s="55" t="e">
        <f>'2023'!#REF!</f>
        <v>#REF!</v>
      </c>
    </row>
    <row r="4" spans="1:3" ht="14.25" customHeight="1" x14ac:dyDescent="0.3">
      <c r="A4" s="56" t="s">
        <v>149</v>
      </c>
      <c r="B4" s="55">
        <f>'2023'!H117</f>
        <v>418</v>
      </c>
      <c r="C4" s="55" t="e">
        <f>'2023'!#REF!</f>
        <v>#REF!</v>
      </c>
    </row>
    <row r="5" spans="1:3" ht="14.25" customHeight="1" x14ac:dyDescent="0.3">
      <c r="A5" s="56" t="s">
        <v>177</v>
      </c>
      <c r="B5" s="55">
        <f>'2023'!H132</f>
        <v>10234</v>
      </c>
      <c r="C5" s="55" t="e">
        <f>'2023'!#REF!</f>
        <v>#REF!</v>
      </c>
    </row>
    <row r="6" spans="1:3" ht="14.25" customHeight="1" x14ac:dyDescent="0.3">
      <c r="A6" s="56" t="s">
        <v>198</v>
      </c>
      <c r="B6" s="55">
        <f>'2023'!H150</f>
        <v>77738</v>
      </c>
      <c r="C6" s="55" t="e">
        <f>'2023'!#REF!</f>
        <v>#REF!</v>
      </c>
    </row>
    <row r="7" spans="1:3" ht="14.25" customHeight="1" x14ac:dyDescent="0.3">
      <c r="A7" s="56" t="s">
        <v>227</v>
      </c>
      <c r="B7" s="55">
        <f>'2023'!H169</f>
        <v>15985</v>
      </c>
      <c r="C7" s="55" t="e">
        <f>'2023'!#REF!</f>
        <v>#REF!</v>
      </c>
    </row>
    <row r="8" spans="1:3" ht="14.25" customHeight="1" x14ac:dyDescent="0.3">
      <c r="B8" s="55"/>
    </row>
    <row r="9" spans="1:3" ht="14.25" customHeight="1" x14ac:dyDescent="0.3">
      <c r="B9" s="55"/>
    </row>
    <row r="10" spans="1:3" ht="14.25" customHeight="1" x14ac:dyDescent="0.3">
      <c r="B10" s="55"/>
    </row>
    <row r="11" spans="1:3" ht="14.25" customHeight="1" x14ac:dyDescent="0.3">
      <c r="B11" s="55"/>
    </row>
    <row r="12" spans="1:3" ht="14.25" customHeight="1" x14ac:dyDescent="0.3">
      <c r="B12" s="55"/>
    </row>
    <row r="13" spans="1:3" ht="14.25" customHeight="1" x14ac:dyDescent="0.3">
      <c r="B13" s="55"/>
    </row>
    <row r="14" spans="1:3" ht="14.25" customHeight="1" x14ac:dyDescent="0.3">
      <c r="B14" s="55"/>
    </row>
    <row r="15" spans="1:3" ht="14.25" customHeight="1" x14ac:dyDescent="0.3">
      <c r="B15" s="55"/>
    </row>
    <row r="16" spans="1:3" ht="14.25" customHeight="1" x14ac:dyDescent="0.3">
      <c r="B16" s="55"/>
    </row>
    <row r="17" spans="2:2" ht="14.25" customHeight="1" x14ac:dyDescent="0.3">
      <c r="B17" s="55"/>
    </row>
    <row r="18" spans="2:2" ht="14.25" customHeight="1" x14ac:dyDescent="0.3">
      <c r="B18" s="55"/>
    </row>
    <row r="19" spans="2:2" ht="14.25" customHeight="1" x14ac:dyDescent="0.3">
      <c r="B19" s="55"/>
    </row>
    <row r="20" spans="2:2" ht="14.25" customHeight="1" x14ac:dyDescent="0.3">
      <c r="B20" s="55"/>
    </row>
    <row r="21" spans="2:2" ht="14.25" customHeight="1" x14ac:dyDescent="0.3">
      <c r="B21" s="55"/>
    </row>
    <row r="22" spans="2:2" ht="14.25" customHeight="1" x14ac:dyDescent="0.3">
      <c r="B22" s="55"/>
    </row>
    <row r="23" spans="2:2" ht="14.25" customHeight="1" x14ac:dyDescent="0.3">
      <c r="B23" s="55"/>
    </row>
    <row r="24" spans="2:2" ht="14.25" customHeight="1" x14ac:dyDescent="0.3">
      <c r="B24" s="55"/>
    </row>
    <row r="25" spans="2:2" ht="14.25" customHeight="1" x14ac:dyDescent="0.3">
      <c r="B25" s="55"/>
    </row>
    <row r="26" spans="2:2" ht="14.25" customHeight="1" x14ac:dyDescent="0.3">
      <c r="B26" s="55"/>
    </row>
    <row r="27" spans="2:2" ht="14.25" customHeight="1" x14ac:dyDescent="0.3">
      <c r="B27" s="55"/>
    </row>
    <row r="28" spans="2:2" ht="14.25" customHeight="1" x14ac:dyDescent="0.3">
      <c r="B28" s="55"/>
    </row>
    <row r="29" spans="2:2" ht="14.25" customHeight="1" x14ac:dyDescent="0.3">
      <c r="B29" s="55"/>
    </row>
    <row r="30" spans="2:2" ht="14.25" customHeight="1" x14ac:dyDescent="0.3">
      <c r="B30" s="55"/>
    </row>
    <row r="31" spans="2:2" ht="14.25" customHeight="1" x14ac:dyDescent="0.3">
      <c r="B31" s="55"/>
    </row>
    <row r="32" spans="2:2" ht="14.25" customHeight="1" x14ac:dyDescent="0.3">
      <c r="B32" s="55"/>
    </row>
    <row r="33" spans="2:2" ht="14.25" customHeight="1" x14ac:dyDescent="0.3">
      <c r="B33" s="55"/>
    </row>
    <row r="34" spans="2:2" ht="14.25" customHeight="1" x14ac:dyDescent="0.3">
      <c r="B34" s="55"/>
    </row>
    <row r="35" spans="2:2" ht="14.25" customHeight="1" x14ac:dyDescent="0.3">
      <c r="B35" s="55"/>
    </row>
    <row r="36" spans="2:2" ht="14.25" customHeight="1" x14ac:dyDescent="0.3">
      <c r="B36" s="55"/>
    </row>
    <row r="37" spans="2:2" ht="14.25" customHeight="1" x14ac:dyDescent="0.3">
      <c r="B37" s="55"/>
    </row>
    <row r="38" spans="2:2" ht="14.25" customHeight="1" x14ac:dyDescent="0.3">
      <c r="B38" s="55"/>
    </row>
    <row r="39" spans="2:2" ht="14.25" customHeight="1" x14ac:dyDescent="0.3">
      <c r="B39" s="55"/>
    </row>
    <row r="40" spans="2:2" ht="14.25" customHeight="1" x14ac:dyDescent="0.3">
      <c r="B40" s="55"/>
    </row>
    <row r="41" spans="2:2" ht="14.25" customHeight="1" x14ac:dyDescent="0.3">
      <c r="B41" s="55"/>
    </row>
    <row r="42" spans="2:2" ht="14.25" customHeight="1" x14ac:dyDescent="0.3">
      <c r="B42" s="55"/>
    </row>
    <row r="43" spans="2:2" ht="14.25" customHeight="1" x14ac:dyDescent="0.3">
      <c r="B43" s="55"/>
    </row>
    <row r="44" spans="2:2" ht="14.25" customHeight="1" x14ac:dyDescent="0.3">
      <c r="B44" s="55"/>
    </row>
    <row r="45" spans="2:2" ht="14.25" customHeight="1" x14ac:dyDescent="0.3">
      <c r="B45" s="55"/>
    </row>
    <row r="46" spans="2:2" ht="14.25" customHeight="1" x14ac:dyDescent="0.3">
      <c r="B46" s="55"/>
    </row>
    <row r="47" spans="2:2" ht="14.25" customHeight="1" x14ac:dyDescent="0.3">
      <c r="B47" s="55"/>
    </row>
    <row r="48" spans="2:2" ht="14.25" customHeight="1" x14ac:dyDescent="0.3">
      <c r="B48" s="55"/>
    </row>
    <row r="49" spans="2:2" ht="14.25" customHeight="1" x14ac:dyDescent="0.3">
      <c r="B49" s="55"/>
    </row>
    <row r="50" spans="2:2" ht="14.25" customHeight="1" x14ac:dyDescent="0.3">
      <c r="B50" s="55"/>
    </row>
    <row r="51" spans="2:2" ht="14.25" customHeight="1" x14ac:dyDescent="0.3">
      <c r="B51" s="55"/>
    </row>
    <row r="52" spans="2:2" ht="14.25" customHeight="1" x14ac:dyDescent="0.3">
      <c r="B52" s="55"/>
    </row>
    <row r="53" spans="2:2" ht="14.25" customHeight="1" x14ac:dyDescent="0.3">
      <c r="B53" s="55"/>
    </row>
    <row r="54" spans="2:2" ht="14.25" customHeight="1" x14ac:dyDescent="0.3">
      <c r="B54" s="55"/>
    </row>
    <row r="55" spans="2:2" ht="14.25" customHeight="1" x14ac:dyDescent="0.3">
      <c r="B55" s="55"/>
    </row>
    <row r="56" spans="2:2" ht="14.25" customHeight="1" x14ac:dyDescent="0.3">
      <c r="B56" s="55"/>
    </row>
    <row r="57" spans="2:2" ht="14.25" customHeight="1" x14ac:dyDescent="0.3">
      <c r="B57" s="55"/>
    </row>
    <row r="58" spans="2:2" ht="14.25" customHeight="1" x14ac:dyDescent="0.3">
      <c r="B58" s="55"/>
    </row>
    <row r="59" spans="2:2" ht="14.25" customHeight="1" x14ac:dyDescent="0.3">
      <c r="B59" s="55"/>
    </row>
    <row r="60" spans="2:2" ht="14.25" customHeight="1" x14ac:dyDescent="0.3">
      <c r="B60" s="55"/>
    </row>
    <row r="61" spans="2:2" ht="14.25" customHeight="1" x14ac:dyDescent="0.3">
      <c r="B61" s="55"/>
    </row>
    <row r="62" spans="2:2" ht="14.25" customHeight="1" x14ac:dyDescent="0.3">
      <c r="B62" s="55"/>
    </row>
    <row r="63" spans="2:2" ht="14.25" customHeight="1" x14ac:dyDescent="0.3">
      <c r="B63" s="55"/>
    </row>
    <row r="64" spans="2:2" ht="14.25" customHeight="1" x14ac:dyDescent="0.3">
      <c r="B64" s="55"/>
    </row>
    <row r="65" spans="2:2" ht="14.25" customHeight="1" x14ac:dyDescent="0.3">
      <c r="B65" s="55"/>
    </row>
    <row r="66" spans="2:2" ht="14.25" customHeight="1" x14ac:dyDescent="0.3">
      <c r="B66" s="55"/>
    </row>
    <row r="67" spans="2:2" ht="14.25" customHeight="1" x14ac:dyDescent="0.3">
      <c r="B67" s="55"/>
    </row>
    <row r="68" spans="2:2" ht="14.25" customHeight="1" x14ac:dyDescent="0.3">
      <c r="B68" s="55"/>
    </row>
    <row r="69" spans="2:2" ht="14.25" customHeight="1" x14ac:dyDescent="0.3">
      <c r="B69" s="55"/>
    </row>
    <row r="70" spans="2:2" ht="14.25" customHeight="1" x14ac:dyDescent="0.3">
      <c r="B70" s="55"/>
    </row>
    <row r="71" spans="2:2" ht="14.25" customHeight="1" x14ac:dyDescent="0.3">
      <c r="B71" s="55"/>
    </row>
    <row r="72" spans="2:2" ht="14.25" customHeight="1" x14ac:dyDescent="0.3">
      <c r="B72" s="55"/>
    </row>
    <row r="73" spans="2:2" ht="14.25" customHeight="1" x14ac:dyDescent="0.3">
      <c r="B73" s="55"/>
    </row>
    <row r="74" spans="2:2" ht="14.25" customHeight="1" x14ac:dyDescent="0.3">
      <c r="B74" s="55"/>
    </row>
    <row r="75" spans="2:2" ht="14.25" customHeight="1" x14ac:dyDescent="0.3">
      <c r="B75" s="55"/>
    </row>
    <row r="76" spans="2:2" ht="14.25" customHeight="1" x14ac:dyDescent="0.3">
      <c r="B76" s="55"/>
    </row>
    <row r="77" spans="2:2" ht="14.25" customHeight="1" x14ac:dyDescent="0.3">
      <c r="B77" s="55"/>
    </row>
    <row r="78" spans="2:2" ht="14.25" customHeight="1" x14ac:dyDescent="0.3">
      <c r="B78" s="55"/>
    </row>
    <row r="79" spans="2:2" ht="14.25" customHeight="1" x14ac:dyDescent="0.3">
      <c r="B79" s="55"/>
    </row>
    <row r="80" spans="2:2" ht="14.25" customHeight="1" x14ac:dyDescent="0.3">
      <c r="B80" s="55"/>
    </row>
    <row r="81" spans="2:2" ht="14.25" customHeight="1" x14ac:dyDescent="0.3">
      <c r="B81" s="55"/>
    </row>
    <row r="82" spans="2:2" ht="14.25" customHeight="1" x14ac:dyDescent="0.3">
      <c r="B82" s="55"/>
    </row>
    <row r="83" spans="2:2" ht="14.25" customHeight="1" x14ac:dyDescent="0.3">
      <c r="B83" s="55"/>
    </row>
    <row r="84" spans="2:2" ht="14.25" customHeight="1" x14ac:dyDescent="0.3">
      <c r="B84" s="55"/>
    </row>
    <row r="85" spans="2:2" ht="14.25" customHeight="1" x14ac:dyDescent="0.3">
      <c r="B85" s="55"/>
    </row>
    <row r="86" spans="2:2" ht="14.25" customHeight="1" x14ac:dyDescent="0.3">
      <c r="B86" s="55"/>
    </row>
    <row r="87" spans="2:2" ht="14.25" customHeight="1" x14ac:dyDescent="0.3">
      <c r="B87" s="55"/>
    </row>
    <row r="88" spans="2:2" ht="14.25" customHeight="1" x14ac:dyDescent="0.3">
      <c r="B88" s="55"/>
    </row>
    <row r="89" spans="2:2" ht="14.25" customHeight="1" x14ac:dyDescent="0.3">
      <c r="B89" s="55"/>
    </row>
    <row r="90" spans="2:2" ht="14.25" customHeight="1" x14ac:dyDescent="0.3">
      <c r="B90" s="55"/>
    </row>
    <row r="91" spans="2:2" ht="14.25" customHeight="1" x14ac:dyDescent="0.3">
      <c r="B91" s="55"/>
    </row>
    <row r="92" spans="2:2" ht="14.25" customHeight="1" x14ac:dyDescent="0.3">
      <c r="B92" s="55"/>
    </row>
    <row r="93" spans="2:2" ht="14.25" customHeight="1" x14ac:dyDescent="0.3">
      <c r="B93" s="55"/>
    </row>
    <row r="94" spans="2:2" ht="14.25" customHeight="1" x14ac:dyDescent="0.3">
      <c r="B94" s="55"/>
    </row>
    <row r="95" spans="2:2" ht="14.25" customHeight="1" x14ac:dyDescent="0.3">
      <c r="B95" s="55"/>
    </row>
    <row r="96" spans="2:2" ht="14.25" customHeight="1" x14ac:dyDescent="0.3">
      <c r="B96" s="55"/>
    </row>
    <row r="97" spans="2:2" ht="14.25" customHeight="1" x14ac:dyDescent="0.3">
      <c r="B97" s="55"/>
    </row>
    <row r="98" spans="2:2" ht="14.25" customHeight="1" x14ac:dyDescent="0.3">
      <c r="B98" s="55"/>
    </row>
    <row r="99" spans="2:2" ht="14.25" customHeight="1" x14ac:dyDescent="0.3">
      <c r="B99" s="55"/>
    </row>
    <row r="100" spans="2:2" ht="14.25" customHeight="1" x14ac:dyDescent="0.3">
      <c r="B100" s="55"/>
    </row>
    <row r="101" spans="2:2" ht="14.25" customHeight="1" x14ac:dyDescent="0.3">
      <c r="B101" s="55"/>
    </row>
    <row r="102" spans="2:2" ht="14.25" customHeight="1" x14ac:dyDescent="0.3">
      <c r="B102" s="55"/>
    </row>
    <row r="103" spans="2:2" ht="14.25" customHeight="1" x14ac:dyDescent="0.3">
      <c r="B103" s="55"/>
    </row>
    <row r="104" spans="2:2" ht="14.25" customHeight="1" x14ac:dyDescent="0.3">
      <c r="B104" s="55"/>
    </row>
    <row r="105" spans="2:2" ht="14.25" customHeight="1" x14ac:dyDescent="0.3">
      <c r="B105" s="55"/>
    </row>
    <row r="106" spans="2:2" ht="14.25" customHeight="1" x14ac:dyDescent="0.3">
      <c r="B106" s="55"/>
    </row>
    <row r="107" spans="2:2" ht="14.25" customHeight="1" x14ac:dyDescent="0.3">
      <c r="B107" s="55"/>
    </row>
    <row r="108" spans="2:2" ht="14.25" customHeight="1" x14ac:dyDescent="0.3">
      <c r="B108" s="55"/>
    </row>
    <row r="109" spans="2:2" ht="14.25" customHeight="1" x14ac:dyDescent="0.3">
      <c r="B109" s="55"/>
    </row>
    <row r="110" spans="2:2" ht="14.25" customHeight="1" x14ac:dyDescent="0.3">
      <c r="B110" s="55"/>
    </row>
    <row r="111" spans="2:2" ht="14.25" customHeight="1" x14ac:dyDescent="0.3">
      <c r="B111" s="55"/>
    </row>
    <row r="112" spans="2:2" ht="14.25" customHeight="1" x14ac:dyDescent="0.3">
      <c r="B112" s="55"/>
    </row>
    <row r="113" spans="2:2" ht="14.25" customHeight="1" x14ac:dyDescent="0.3">
      <c r="B113" s="55"/>
    </row>
    <row r="114" spans="2:2" ht="14.25" customHeight="1" x14ac:dyDescent="0.3">
      <c r="B114" s="55"/>
    </row>
    <row r="115" spans="2:2" ht="14.25" customHeight="1" x14ac:dyDescent="0.3">
      <c r="B115" s="55"/>
    </row>
    <row r="116" spans="2:2" ht="14.25" customHeight="1" x14ac:dyDescent="0.3">
      <c r="B116" s="55"/>
    </row>
    <row r="117" spans="2:2" ht="14.25" customHeight="1" x14ac:dyDescent="0.3">
      <c r="B117" s="55"/>
    </row>
    <row r="118" spans="2:2" ht="14.25" customHeight="1" x14ac:dyDescent="0.3">
      <c r="B118" s="55"/>
    </row>
    <row r="119" spans="2:2" ht="14.25" customHeight="1" x14ac:dyDescent="0.3">
      <c r="B119" s="55"/>
    </row>
    <row r="120" spans="2:2" ht="14.25" customHeight="1" x14ac:dyDescent="0.3">
      <c r="B120" s="55"/>
    </row>
    <row r="121" spans="2:2" ht="14.25" customHeight="1" x14ac:dyDescent="0.3">
      <c r="B121" s="55"/>
    </row>
    <row r="122" spans="2:2" ht="14.25" customHeight="1" x14ac:dyDescent="0.3">
      <c r="B122" s="55"/>
    </row>
    <row r="123" spans="2:2" ht="14.25" customHeight="1" x14ac:dyDescent="0.3">
      <c r="B123" s="55"/>
    </row>
    <row r="124" spans="2:2" ht="14.25" customHeight="1" x14ac:dyDescent="0.3">
      <c r="B124" s="55"/>
    </row>
    <row r="125" spans="2:2" ht="14.25" customHeight="1" x14ac:dyDescent="0.3">
      <c r="B125" s="55"/>
    </row>
    <row r="126" spans="2:2" ht="14.25" customHeight="1" x14ac:dyDescent="0.3">
      <c r="B126" s="55"/>
    </row>
    <row r="127" spans="2:2" ht="14.25" customHeight="1" x14ac:dyDescent="0.3">
      <c r="B127" s="55"/>
    </row>
    <row r="128" spans="2:2" ht="14.25" customHeight="1" x14ac:dyDescent="0.3">
      <c r="B128" s="55"/>
    </row>
    <row r="129" spans="2:2" ht="14.25" customHeight="1" x14ac:dyDescent="0.3">
      <c r="B129" s="55"/>
    </row>
    <row r="130" spans="2:2" ht="14.25" customHeight="1" x14ac:dyDescent="0.3">
      <c r="B130" s="55"/>
    </row>
    <row r="131" spans="2:2" ht="14.25" customHeight="1" x14ac:dyDescent="0.3">
      <c r="B131" s="55"/>
    </row>
    <row r="132" spans="2:2" ht="14.25" customHeight="1" x14ac:dyDescent="0.3">
      <c r="B132" s="55"/>
    </row>
    <row r="133" spans="2:2" ht="14.25" customHeight="1" x14ac:dyDescent="0.3">
      <c r="B133" s="55"/>
    </row>
    <row r="134" spans="2:2" ht="14.25" customHeight="1" x14ac:dyDescent="0.3">
      <c r="B134" s="55"/>
    </row>
    <row r="135" spans="2:2" ht="14.25" customHeight="1" x14ac:dyDescent="0.3">
      <c r="B135" s="55"/>
    </row>
    <row r="136" spans="2:2" ht="14.25" customHeight="1" x14ac:dyDescent="0.3">
      <c r="B136" s="55"/>
    </row>
    <row r="137" spans="2:2" ht="14.25" customHeight="1" x14ac:dyDescent="0.3">
      <c r="B137" s="55"/>
    </row>
    <row r="138" spans="2:2" ht="14.25" customHeight="1" x14ac:dyDescent="0.3">
      <c r="B138" s="55"/>
    </row>
    <row r="139" spans="2:2" ht="14.25" customHeight="1" x14ac:dyDescent="0.3">
      <c r="B139" s="55"/>
    </row>
    <row r="140" spans="2:2" ht="14.25" customHeight="1" x14ac:dyDescent="0.3">
      <c r="B140" s="55"/>
    </row>
    <row r="141" spans="2:2" ht="14.25" customHeight="1" x14ac:dyDescent="0.3">
      <c r="B141" s="55"/>
    </row>
    <row r="142" spans="2:2" ht="14.25" customHeight="1" x14ac:dyDescent="0.3">
      <c r="B142" s="55"/>
    </row>
    <row r="143" spans="2:2" ht="14.25" customHeight="1" x14ac:dyDescent="0.3">
      <c r="B143" s="55"/>
    </row>
    <row r="144" spans="2:2" ht="14.25" customHeight="1" x14ac:dyDescent="0.3">
      <c r="B144" s="55"/>
    </row>
    <row r="145" spans="2:2" ht="14.25" customHeight="1" x14ac:dyDescent="0.3">
      <c r="B145" s="55"/>
    </row>
    <row r="146" spans="2:2" ht="14.25" customHeight="1" x14ac:dyDescent="0.3">
      <c r="B146" s="55"/>
    </row>
    <row r="147" spans="2:2" ht="14.25" customHeight="1" x14ac:dyDescent="0.3">
      <c r="B147" s="55"/>
    </row>
    <row r="148" spans="2:2" ht="14.25" customHeight="1" x14ac:dyDescent="0.3">
      <c r="B148" s="55"/>
    </row>
    <row r="149" spans="2:2" ht="14.25" customHeight="1" x14ac:dyDescent="0.3">
      <c r="B149" s="55"/>
    </row>
    <row r="150" spans="2:2" ht="14.25" customHeight="1" x14ac:dyDescent="0.3">
      <c r="B150" s="55"/>
    </row>
    <row r="151" spans="2:2" ht="14.25" customHeight="1" x14ac:dyDescent="0.3">
      <c r="B151" s="55"/>
    </row>
    <row r="152" spans="2:2" ht="14.25" customHeight="1" x14ac:dyDescent="0.3">
      <c r="B152" s="55"/>
    </row>
    <row r="153" spans="2:2" ht="14.25" customHeight="1" x14ac:dyDescent="0.3">
      <c r="B153" s="55"/>
    </row>
    <row r="154" spans="2:2" ht="14.25" customHeight="1" x14ac:dyDescent="0.3">
      <c r="B154" s="55"/>
    </row>
    <row r="155" spans="2:2" ht="14.25" customHeight="1" x14ac:dyDescent="0.3">
      <c r="B155" s="55"/>
    </row>
    <row r="156" spans="2:2" ht="14.25" customHeight="1" x14ac:dyDescent="0.3">
      <c r="B156" s="55"/>
    </row>
    <row r="157" spans="2:2" ht="14.25" customHeight="1" x14ac:dyDescent="0.3">
      <c r="B157" s="55"/>
    </row>
    <row r="158" spans="2:2" ht="14.25" customHeight="1" x14ac:dyDescent="0.3">
      <c r="B158" s="55"/>
    </row>
    <row r="159" spans="2:2" ht="14.25" customHeight="1" x14ac:dyDescent="0.3">
      <c r="B159" s="55"/>
    </row>
    <row r="160" spans="2:2" ht="14.25" customHeight="1" x14ac:dyDescent="0.3">
      <c r="B160" s="55"/>
    </row>
    <row r="161" spans="2:2" ht="14.25" customHeight="1" x14ac:dyDescent="0.3">
      <c r="B161" s="55"/>
    </row>
    <row r="162" spans="2:2" ht="14.25" customHeight="1" x14ac:dyDescent="0.3">
      <c r="B162" s="55"/>
    </row>
    <row r="163" spans="2:2" ht="14.25" customHeight="1" x14ac:dyDescent="0.3">
      <c r="B163" s="55"/>
    </row>
    <row r="164" spans="2:2" ht="14.25" customHeight="1" x14ac:dyDescent="0.3">
      <c r="B164" s="55"/>
    </row>
    <row r="165" spans="2:2" ht="14.25" customHeight="1" x14ac:dyDescent="0.3">
      <c r="B165" s="55"/>
    </row>
    <row r="166" spans="2:2" ht="14.25" customHeight="1" x14ac:dyDescent="0.3">
      <c r="B166" s="55"/>
    </row>
    <row r="167" spans="2:2" ht="14.25" customHeight="1" x14ac:dyDescent="0.3">
      <c r="B167" s="55"/>
    </row>
    <row r="168" spans="2:2" ht="14.25" customHeight="1" x14ac:dyDescent="0.3">
      <c r="B168" s="55"/>
    </row>
    <row r="169" spans="2:2" ht="14.25" customHeight="1" x14ac:dyDescent="0.3">
      <c r="B169" s="55"/>
    </row>
    <row r="170" spans="2:2" ht="14.25" customHeight="1" x14ac:dyDescent="0.3">
      <c r="B170" s="55"/>
    </row>
    <row r="171" spans="2:2" ht="14.25" customHeight="1" x14ac:dyDescent="0.3">
      <c r="B171" s="55"/>
    </row>
    <row r="172" spans="2:2" ht="14.25" customHeight="1" x14ac:dyDescent="0.3">
      <c r="B172" s="55"/>
    </row>
    <row r="173" spans="2:2" ht="14.25" customHeight="1" x14ac:dyDescent="0.3">
      <c r="B173" s="55"/>
    </row>
    <row r="174" spans="2:2" ht="14.25" customHeight="1" x14ac:dyDescent="0.3">
      <c r="B174" s="55"/>
    </row>
    <row r="175" spans="2:2" ht="14.25" customHeight="1" x14ac:dyDescent="0.3">
      <c r="B175" s="55"/>
    </row>
    <row r="176" spans="2:2" ht="14.25" customHeight="1" x14ac:dyDescent="0.3">
      <c r="B176" s="55"/>
    </row>
    <row r="177" spans="2:2" ht="14.25" customHeight="1" x14ac:dyDescent="0.3">
      <c r="B177" s="55"/>
    </row>
    <row r="178" spans="2:2" ht="14.25" customHeight="1" x14ac:dyDescent="0.3">
      <c r="B178" s="55"/>
    </row>
    <row r="179" spans="2:2" ht="14.25" customHeight="1" x14ac:dyDescent="0.3">
      <c r="B179" s="55"/>
    </row>
    <row r="180" spans="2:2" ht="14.25" customHeight="1" x14ac:dyDescent="0.3">
      <c r="B180" s="55"/>
    </row>
    <row r="181" spans="2:2" ht="14.25" customHeight="1" x14ac:dyDescent="0.3">
      <c r="B181" s="55"/>
    </row>
    <row r="182" spans="2:2" ht="14.25" customHeight="1" x14ac:dyDescent="0.3">
      <c r="B182" s="55"/>
    </row>
    <row r="183" spans="2:2" ht="14.25" customHeight="1" x14ac:dyDescent="0.3">
      <c r="B183" s="55"/>
    </row>
    <row r="184" spans="2:2" ht="14.25" customHeight="1" x14ac:dyDescent="0.3">
      <c r="B184" s="55"/>
    </row>
    <row r="185" spans="2:2" ht="14.25" customHeight="1" x14ac:dyDescent="0.3">
      <c r="B185" s="55"/>
    </row>
    <row r="186" spans="2:2" ht="14.25" customHeight="1" x14ac:dyDescent="0.3">
      <c r="B186" s="55"/>
    </row>
    <row r="187" spans="2:2" ht="14.25" customHeight="1" x14ac:dyDescent="0.3">
      <c r="B187" s="55"/>
    </row>
    <row r="188" spans="2:2" ht="14.25" customHeight="1" x14ac:dyDescent="0.3">
      <c r="B188" s="55"/>
    </row>
    <row r="189" spans="2:2" ht="14.25" customHeight="1" x14ac:dyDescent="0.3">
      <c r="B189" s="55"/>
    </row>
    <row r="190" spans="2:2" ht="14.25" customHeight="1" x14ac:dyDescent="0.3">
      <c r="B190" s="55"/>
    </row>
    <row r="191" spans="2:2" ht="14.25" customHeight="1" x14ac:dyDescent="0.3">
      <c r="B191" s="55"/>
    </row>
    <row r="192" spans="2:2" ht="14.25" customHeight="1" x14ac:dyDescent="0.3">
      <c r="B192" s="55"/>
    </row>
    <row r="193" spans="2:2" ht="14.25" customHeight="1" x14ac:dyDescent="0.3">
      <c r="B193" s="55"/>
    </row>
    <row r="194" spans="2:2" ht="14.25" customHeight="1" x14ac:dyDescent="0.3">
      <c r="B194" s="55"/>
    </row>
    <row r="195" spans="2:2" ht="14.25" customHeight="1" x14ac:dyDescent="0.3">
      <c r="B195" s="55"/>
    </row>
    <row r="196" spans="2:2" ht="14.25" customHeight="1" x14ac:dyDescent="0.3">
      <c r="B196" s="55"/>
    </row>
    <row r="197" spans="2:2" ht="14.25" customHeight="1" x14ac:dyDescent="0.3">
      <c r="B197" s="55"/>
    </row>
    <row r="198" spans="2:2" ht="14.25" customHeight="1" x14ac:dyDescent="0.3">
      <c r="B198" s="55"/>
    </row>
    <row r="199" spans="2:2" ht="14.25" customHeight="1" x14ac:dyDescent="0.3">
      <c r="B199" s="55"/>
    </row>
    <row r="200" spans="2:2" ht="14.25" customHeight="1" x14ac:dyDescent="0.3">
      <c r="B200" s="55"/>
    </row>
    <row r="201" spans="2:2" ht="14.25" customHeight="1" x14ac:dyDescent="0.3">
      <c r="B201" s="55"/>
    </row>
    <row r="202" spans="2:2" ht="14.25" customHeight="1" x14ac:dyDescent="0.3">
      <c r="B202" s="55"/>
    </row>
    <row r="203" spans="2:2" ht="14.25" customHeight="1" x14ac:dyDescent="0.3">
      <c r="B203" s="55"/>
    </row>
    <row r="204" spans="2:2" ht="14.25" customHeight="1" x14ac:dyDescent="0.3">
      <c r="B204" s="55"/>
    </row>
    <row r="205" spans="2:2" ht="14.25" customHeight="1" x14ac:dyDescent="0.3">
      <c r="B205" s="55"/>
    </row>
    <row r="206" spans="2:2" ht="14.25" customHeight="1" x14ac:dyDescent="0.3">
      <c r="B206" s="55"/>
    </row>
    <row r="207" spans="2:2" ht="14.25" customHeight="1" x14ac:dyDescent="0.3">
      <c r="B207" s="55"/>
    </row>
    <row r="208" spans="2:2" ht="14.25" customHeight="1" x14ac:dyDescent="0.3">
      <c r="B208" s="55"/>
    </row>
    <row r="209" spans="2:2" ht="14.25" customHeight="1" x14ac:dyDescent="0.3">
      <c r="B209" s="55"/>
    </row>
    <row r="210" spans="2:2" ht="14.25" customHeight="1" x14ac:dyDescent="0.3">
      <c r="B210" s="55"/>
    </row>
    <row r="211" spans="2:2" ht="14.25" customHeight="1" x14ac:dyDescent="0.3">
      <c r="B211" s="55"/>
    </row>
    <row r="212" spans="2:2" ht="14.25" customHeight="1" x14ac:dyDescent="0.3">
      <c r="B212" s="55"/>
    </row>
    <row r="213" spans="2:2" ht="14.25" customHeight="1" x14ac:dyDescent="0.3">
      <c r="B213" s="55"/>
    </row>
    <row r="214" spans="2:2" ht="14.25" customHeight="1" x14ac:dyDescent="0.3">
      <c r="B214" s="55"/>
    </row>
    <row r="215" spans="2:2" ht="14.25" customHeight="1" x14ac:dyDescent="0.3">
      <c r="B215" s="55"/>
    </row>
    <row r="216" spans="2:2" ht="14.25" customHeight="1" x14ac:dyDescent="0.3">
      <c r="B216" s="55"/>
    </row>
    <row r="217" spans="2:2" ht="14.25" customHeight="1" x14ac:dyDescent="0.3">
      <c r="B217" s="55"/>
    </row>
    <row r="218" spans="2:2" ht="14.25" customHeight="1" x14ac:dyDescent="0.3">
      <c r="B218" s="55"/>
    </row>
    <row r="219" spans="2:2" ht="14.25" customHeight="1" x14ac:dyDescent="0.3">
      <c r="B219" s="55"/>
    </row>
    <row r="220" spans="2:2" ht="14.25" customHeight="1" x14ac:dyDescent="0.3">
      <c r="B220" s="55"/>
    </row>
    <row r="221" spans="2:2" ht="14.25" customHeight="1" x14ac:dyDescent="0.3">
      <c r="B221" s="55"/>
    </row>
    <row r="222" spans="2:2" ht="14.25" customHeight="1" x14ac:dyDescent="0.3">
      <c r="B222" s="55"/>
    </row>
    <row r="223" spans="2:2" ht="14.25" customHeight="1" x14ac:dyDescent="0.3">
      <c r="B223" s="55"/>
    </row>
    <row r="224" spans="2:2" ht="14.25" customHeight="1" x14ac:dyDescent="0.3">
      <c r="B224" s="55"/>
    </row>
    <row r="225" spans="2:2" ht="14.25" customHeight="1" x14ac:dyDescent="0.3">
      <c r="B225" s="55"/>
    </row>
    <row r="226" spans="2:2" ht="14.25" customHeight="1" x14ac:dyDescent="0.3">
      <c r="B226" s="55"/>
    </row>
    <row r="227" spans="2:2" ht="14.25" customHeight="1" x14ac:dyDescent="0.3">
      <c r="B227" s="55"/>
    </row>
    <row r="228" spans="2:2" ht="14.25" customHeight="1" x14ac:dyDescent="0.3">
      <c r="B228" s="55"/>
    </row>
    <row r="229" spans="2:2" ht="14.25" customHeight="1" x14ac:dyDescent="0.3">
      <c r="B229" s="55"/>
    </row>
    <row r="230" spans="2:2" ht="14.25" customHeight="1" x14ac:dyDescent="0.3">
      <c r="B230" s="55"/>
    </row>
    <row r="231" spans="2:2" ht="14.25" customHeight="1" x14ac:dyDescent="0.3">
      <c r="B231" s="55"/>
    </row>
    <row r="232" spans="2:2" ht="14.25" customHeight="1" x14ac:dyDescent="0.3">
      <c r="B232" s="55"/>
    </row>
    <row r="233" spans="2:2" ht="14.25" customHeight="1" x14ac:dyDescent="0.3">
      <c r="B233" s="55"/>
    </row>
    <row r="234" spans="2:2" ht="14.25" customHeight="1" x14ac:dyDescent="0.3">
      <c r="B234" s="55"/>
    </row>
    <row r="235" spans="2:2" ht="14.25" customHeight="1" x14ac:dyDescent="0.3">
      <c r="B235" s="55"/>
    </row>
    <row r="236" spans="2:2" ht="14.25" customHeight="1" x14ac:dyDescent="0.3">
      <c r="B236" s="55"/>
    </row>
    <row r="237" spans="2:2" ht="14.25" customHeight="1" x14ac:dyDescent="0.3">
      <c r="B237" s="55"/>
    </row>
    <row r="238" spans="2:2" ht="14.25" customHeight="1" x14ac:dyDescent="0.3">
      <c r="B238" s="55"/>
    </row>
    <row r="239" spans="2:2" ht="14.25" customHeight="1" x14ac:dyDescent="0.3">
      <c r="B239" s="55"/>
    </row>
    <row r="240" spans="2:2" ht="14.25" customHeight="1" x14ac:dyDescent="0.3">
      <c r="B240" s="55"/>
    </row>
    <row r="241" spans="2:2" ht="14.25" customHeight="1" x14ac:dyDescent="0.3">
      <c r="B241" s="55"/>
    </row>
    <row r="242" spans="2:2" ht="14.25" customHeight="1" x14ac:dyDescent="0.3">
      <c r="B242" s="55"/>
    </row>
    <row r="243" spans="2:2" ht="14.25" customHeight="1" x14ac:dyDescent="0.3">
      <c r="B243" s="55"/>
    </row>
    <row r="244" spans="2:2" ht="14.25" customHeight="1" x14ac:dyDescent="0.3">
      <c r="B244" s="55"/>
    </row>
    <row r="245" spans="2:2" ht="14.25" customHeight="1" x14ac:dyDescent="0.3">
      <c r="B245" s="55"/>
    </row>
    <row r="246" spans="2:2" ht="14.25" customHeight="1" x14ac:dyDescent="0.3">
      <c r="B246" s="55"/>
    </row>
    <row r="247" spans="2:2" ht="14.25" customHeight="1" x14ac:dyDescent="0.3">
      <c r="B247" s="55"/>
    </row>
    <row r="248" spans="2:2" ht="14.25" customHeight="1" x14ac:dyDescent="0.3">
      <c r="B248" s="55"/>
    </row>
    <row r="249" spans="2:2" ht="14.25" customHeight="1" x14ac:dyDescent="0.3">
      <c r="B249" s="55"/>
    </row>
    <row r="250" spans="2:2" ht="14.25" customHeight="1" x14ac:dyDescent="0.3">
      <c r="B250" s="55"/>
    </row>
    <row r="251" spans="2:2" ht="14.25" customHeight="1" x14ac:dyDescent="0.3">
      <c r="B251" s="55"/>
    </row>
    <row r="252" spans="2:2" ht="14.25" customHeight="1" x14ac:dyDescent="0.3">
      <c r="B252" s="55"/>
    </row>
    <row r="253" spans="2:2" ht="14.25" customHeight="1" x14ac:dyDescent="0.3">
      <c r="B253" s="55"/>
    </row>
    <row r="254" spans="2:2" ht="14.25" customHeight="1" x14ac:dyDescent="0.3">
      <c r="B254" s="55"/>
    </row>
    <row r="255" spans="2:2" ht="14.25" customHeight="1" x14ac:dyDescent="0.3">
      <c r="B255" s="55"/>
    </row>
    <row r="256" spans="2:2" ht="14.25" customHeight="1" x14ac:dyDescent="0.3">
      <c r="B256" s="55"/>
    </row>
    <row r="257" spans="2:2" ht="14.25" customHeight="1" x14ac:dyDescent="0.3">
      <c r="B257" s="55"/>
    </row>
    <row r="258" spans="2:2" ht="14.25" customHeight="1" x14ac:dyDescent="0.3">
      <c r="B258" s="55"/>
    </row>
    <row r="259" spans="2:2" ht="14.25" customHeight="1" x14ac:dyDescent="0.3">
      <c r="B259" s="55"/>
    </row>
    <row r="260" spans="2:2" ht="14.25" customHeight="1" x14ac:dyDescent="0.3">
      <c r="B260" s="55"/>
    </row>
    <row r="261" spans="2:2" ht="14.25" customHeight="1" x14ac:dyDescent="0.3">
      <c r="B261" s="55"/>
    </row>
    <row r="262" spans="2:2" ht="14.25" customHeight="1" x14ac:dyDescent="0.3">
      <c r="B262" s="55"/>
    </row>
    <row r="263" spans="2:2" ht="14.25" customHeight="1" x14ac:dyDescent="0.3">
      <c r="B263" s="55"/>
    </row>
    <row r="264" spans="2:2" ht="14.25" customHeight="1" x14ac:dyDescent="0.3">
      <c r="B264" s="55"/>
    </row>
    <row r="265" spans="2:2" ht="14.25" customHeight="1" x14ac:dyDescent="0.3">
      <c r="B265" s="55"/>
    </row>
    <row r="266" spans="2:2" ht="14.25" customHeight="1" x14ac:dyDescent="0.3">
      <c r="B266" s="55"/>
    </row>
    <row r="267" spans="2:2" ht="14.25" customHeight="1" x14ac:dyDescent="0.3">
      <c r="B267" s="55"/>
    </row>
    <row r="268" spans="2:2" ht="14.25" customHeight="1" x14ac:dyDescent="0.3">
      <c r="B268" s="55"/>
    </row>
    <row r="269" spans="2:2" ht="14.25" customHeight="1" x14ac:dyDescent="0.3">
      <c r="B269" s="55"/>
    </row>
    <row r="270" spans="2:2" ht="14.25" customHeight="1" x14ac:dyDescent="0.3">
      <c r="B270" s="55"/>
    </row>
    <row r="271" spans="2:2" ht="14.25" customHeight="1" x14ac:dyDescent="0.3">
      <c r="B271" s="55"/>
    </row>
    <row r="272" spans="2:2" ht="14.25" customHeight="1" x14ac:dyDescent="0.3">
      <c r="B272" s="55"/>
    </row>
    <row r="273" spans="2:2" ht="14.25" customHeight="1" x14ac:dyDescent="0.3">
      <c r="B273" s="55"/>
    </row>
    <row r="274" spans="2:2" ht="14.25" customHeight="1" x14ac:dyDescent="0.3">
      <c r="B274" s="55"/>
    </row>
    <row r="275" spans="2:2" ht="14.25" customHeight="1" x14ac:dyDescent="0.3">
      <c r="B275" s="55"/>
    </row>
    <row r="276" spans="2:2" ht="14.25" customHeight="1" x14ac:dyDescent="0.3">
      <c r="B276" s="55"/>
    </row>
    <row r="277" spans="2:2" ht="14.25" customHeight="1" x14ac:dyDescent="0.3">
      <c r="B277" s="55"/>
    </row>
    <row r="278" spans="2:2" ht="14.25" customHeight="1" x14ac:dyDescent="0.3">
      <c r="B278" s="55"/>
    </row>
    <row r="279" spans="2:2" ht="14.25" customHeight="1" x14ac:dyDescent="0.3">
      <c r="B279" s="55"/>
    </row>
    <row r="280" spans="2:2" ht="14.25" customHeight="1" x14ac:dyDescent="0.3">
      <c r="B280" s="55"/>
    </row>
    <row r="281" spans="2:2" ht="14.25" customHeight="1" x14ac:dyDescent="0.3">
      <c r="B281" s="55"/>
    </row>
    <row r="282" spans="2:2" ht="14.25" customHeight="1" x14ac:dyDescent="0.3">
      <c r="B282" s="55"/>
    </row>
    <row r="283" spans="2:2" ht="14.25" customHeight="1" x14ac:dyDescent="0.3">
      <c r="B283" s="55"/>
    </row>
    <row r="284" spans="2:2" ht="14.25" customHeight="1" x14ac:dyDescent="0.3">
      <c r="B284" s="55"/>
    </row>
    <row r="285" spans="2:2" ht="14.25" customHeight="1" x14ac:dyDescent="0.3">
      <c r="B285" s="55"/>
    </row>
    <row r="286" spans="2:2" ht="14.25" customHeight="1" x14ac:dyDescent="0.3">
      <c r="B286" s="55"/>
    </row>
    <row r="287" spans="2:2" ht="14.25" customHeight="1" x14ac:dyDescent="0.3">
      <c r="B287" s="55"/>
    </row>
    <row r="288" spans="2:2" ht="14.25" customHeight="1" x14ac:dyDescent="0.3">
      <c r="B288" s="55"/>
    </row>
    <row r="289" spans="2:2" ht="14.25" customHeight="1" x14ac:dyDescent="0.3">
      <c r="B289" s="55"/>
    </row>
    <row r="290" spans="2:2" ht="14.25" customHeight="1" x14ac:dyDescent="0.3">
      <c r="B290" s="55"/>
    </row>
    <row r="291" spans="2:2" ht="14.25" customHeight="1" x14ac:dyDescent="0.3">
      <c r="B291" s="55"/>
    </row>
    <row r="292" spans="2:2" ht="14.25" customHeight="1" x14ac:dyDescent="0.3">
      <c r="B292" s="55"/>
    </row>
    <row r="293" spans="2:2" ht="14.25" customHeight="1" x14ac:dyDescent="0.3">
      <c r="B293" s="55"/>
    </row>
    <row r="294" spans="2:2" ht="14.25" customHeight="1" x14ac:dyDescent="0.3">
      <c r="B294" s="55"/>
    </row>
    <row r="295" spans="2:2" ht="14.25" customHeight="1" x14ac:dyDescent="0.3">
      <c r="B295" s="55"/>
    </row>
    <row r="296" spans="2:2" ht="14.25" customHeight="1" x14ac:dyDescent="0.3">
      <c r="B296" s="55"/>
    </row>
    <row r="297" spans="2:2" ht="14.25" customHeight="1" x14ac:dyDescent="0.3">
      <c r="B297" s="55"/>
    </row>
    <row r="298" spans="2:2" ht="14.25" customHeight="1" x14ac:dyDescent="0.3">
      <c r="B298" s="55"/>
    </row>
    <row r="299" spans="2:2" ht="14.25" customHeight="1" x14ac:dyDescent="0.3">
      <c r="B299" s="55"/>
    </row>
    <row r="300" spans="2:2" ht="14.25" customHeight="1" x14ac:dyDescent="0.3">
      <c r="B300" s="55"/>
    </row>
    <row r="301" spans="2:2" ht="14.25" customHeight="1" x14ac:dyDescent="0.3">
      <c r="B301" s="55"/>
    </row>
    <row r="302" spans="2:2" ht="14.25" customHeight="1" x14ac:dyDescent="0.3">
      <c r="B302" s="55"/>
    </row>
    <row r="303" spans="2:2" ht="14.25" customHeight="1" x14ac:dyDescent="0.3">
      <c r="B303" s="55"/>
    </row>
    <row r="304" spans="2:2" ht="14.25" customHeight="1" x14ac:dyDescent="0.3">
      <c r="B304" s="55"/>
    </row>
    <row r="305" spans="2:2" ht="14.25" customHeight="1" x14ac:dyDescent="0.3">
      <c r="B305" s="55"/>
    </row>
    <row r="306" spans="2:2" ht="14.25" customHeight="1" x14ac:dyDescent="0.3">
      <c r="B306" s="55"/>
    </row>
    <row r="307" spans="2:2" ht="14.25" customHeight="1" x14ac:dyDescent="0.3">
      <c r="B307" s="55"/>
    </row>
    <row r="308" spans="2:2" ht="14.25" customHeight="1" x14ac:dyDescent="0.3">
      <c r="B308" s="55"/>
    </row>
    <row r="309" spans="2:2" ht="14.25" customHeight="1" x14ac:dyDescent="0.3">
      <c r="B309" s="55"/>
    </row>
    <row r="310" spans="2:2" ht="14.25" customHeight="1" x14ac:dyDescent="0.3">
      <c r="B310" s="55"/>
    </row>
    <row r="311" spans="2:2" ht="14.25" customHeight="1" x14ac:dyDescent="0.3">
      <c r="B311" s="55"/>
    </row>
    <row r="312" spans="2:2" ht="14.25" customHeight="1" x14ac:dyDescent="0.3">
      <c r="B312" s="55"/>
    </row>
    <row r="313" spans="2:2" ht="14.25" customHeight="1" x14ac:dyDescent="0.3">
      <c r="B313" s="55"/>
    </row>
    <row r="314" spans="2:2" ht="14.25" customHeight="1" x14ac:dyDescent="0.3">
      <c r="B314" s="55"/>
    </row>
    <row r="315" spans="2:2" ht="14.25" customHeight="1" x14ac:dyDescent="0.3">
      <c r="B315" s="55"/>
    </row>
    <row r="316" spans="2:2" ht="14.25" customHeight="1" x14ac:dyDescent="0.3">
      <c r="B316" s="55"/>
    </row>
    <row r="317" spans="2:2" ht="14.25" customHeight="1" x14ac:dyDescent="0.3">
      <c r="B317" s="55"/>
    </row>
    <row r="318" spans="2:2" ht="14.25" customHeight="1" x14ac:dyDescent="0.3">
      <c r="B318" s="55"/>
    </row>
    <row r="319" spans="2:2" ht="14.25" customHeight="1" x14ac:dyDescent="0.3">
      <c r="B319" s="55"/>
    </row>
    <row r="320" spans="2:2" ht="14.25" customHeight="1" x14ac:dyDescent="0.3">
      <c r="B320" s="55"/>
    </row>
    <row r="321" spans="2:2" ht="14.25" customHeight="1" x14ac:dyDescent="0.3">
      <c r="B321" s="55"/>
    </row>
    <row r="322" spans="2:2" ht="14.25" customHeight="1" x14ac:dyDescent="0.3">
      <c r="B322" s="55"/>
    </row>
    <row r="323" spans="2:2" ht="14.25" customHeight="1" x14ac:dyDescent="0.3">
      <c r="B323" s="55"/>
    </row>
    <row r="324" spans="2:2" ht="14.25" customHeight="1" x14ac:dyDescent="0.3">
      <c r="B324" s="55"/>
    </row>
    <row r="325" spans="2:2" ht="14.25" customHeight="1" x14ac:dyDescent="0.3">
      <c r="B325" s="55"/>
    </row>
    <row r="326" spans="2:2" ht="14.25" customHeight="1" x14ac:dyDescent="0.3">
      <c r="B326" s="55"/>
    </row>
    <row r="327" spans="2:2" ht="14.25" customHeight="1" x14ac:dyDescent="0.3">
      <c r="B327" s="55"/>
    </row>
    <row r="328" spans="2:2" ht="14.25" customHeight="1" x14ac:dyDescent="0.3">
      <c r="B328" s="55"/>
    </row>
    <row r="329" spans="2:2" ht="14.25" customHeight="1" x14ac:dyDescent="0.3">
      <c r="B329" s="55"/>
    </row>
    <row r="330" spans="2:2" ht="14.25" customHeight="1" x14ac:dyDescent="0.3">
      <c r="B330" s="55"/>
    </row>
    <row r="331" spans="2:2" ht="14.25" customHeight="1" x14ac:dyDescent="0.3">
      <c r="B331" s="55"/>
    </row>
    <row r="332" spans="2:2" ht="14.25" customHeight="1" x14ac:dyDescent="0.3">
      <c r="B332" s="55"/>
    </row>
    <row r="333" spans="2:2" ht="14.25" customHeight="1" x14ac:dyDescent="0.3">
      <c r="B333" s="55"/>
    </row>
    <row r="334" spans="2:2" ht="14.25" customHeight="1" x14ac:dyDescent="0.3">
      <c r="B334" s="55"/>
    </row>
    <row r="335" spans="2:2" ht="14.25" customHeight="1" x14ac:dyDescent="0.3">
      <c r="B335" s="55"/>
    </row>
    <row r="336" spans="2:2" ht="14.25" customHeight="1" x14ac:dyDescent="0.3">
      <c r="B336" s="55"/>
    </row>
    <row r="337" spans="2:2" ht="14.25" customHeight="1" x14ac:dyDescent="0.3">
      <c r="B337" s="55"/>
    </row>
    <row r="338" spans="2:2" ht="14.25" customHeight="1" x14ac:dyDescent="0.3">
      <c r="B338" s="55"/>
    </row>
    <row r="339" spans="2:2" ht="14.25" customHeight="1" x14ac:dyDescent="0.3">
      <c r="B339" s="55"/>
    </row>
    <row r="340" spans="2:2" ht="14.25" customHeight="1" x14ac:dyDescent="0.3">
      <c r="B340" s="55"/>
    </row>
    <row r="341" spans="2:2" ht="14.25" customHeight="1" x14ac:dyDescent="0.3">
      <c r="B341" s="55"/>
    </row>
    <row r="342" spans="2:2" ht="14.25" customHeight="1" x14ac:dyDescent="0.3">
      <c r="B342" s="55"/>
    </row>
    <row r="343" spans="2:2" ht="14.25" customHeight="1" x14ac:dyDescent="0.3">
      <c r="B343" s="55"/>
    </row>
    <row r="344" spans="2:2" ht="14.25" customHeight="1" x14ac:dyDescent="0.3">
      <c r="B344" s="55"/>
    </row>
    <row r="345" spans="2:2" ht="14.25" customHeight="1" x14ac:dyDescent="0.3">
      <c r="B345" s="55"/>
    </row>
    <row r="346" spans="2:2" ht="14.25" customHeight="1" x14ac:dyDescent="0.3">
      <c r="B346" s="55"/>
    </row>
    <row r="347" spans="2:2" ht="14.25" customHeight="1" x14ac:dyDescent="0.3">
      <c r="B347" s="55"/>
    </row>
    <row r="348" spans="2:2" ht="14.25" customHeight="1" x14ac:dyDescent="0.3">
      <c r="B348" s="55"/>
    </row>
    <row r="349" spans="2:2" ht="14.25" customHeight="1" x14ac:dyDescent="0.3">
      <c r="B349" s="55"/>
    </row>
    <row r="350" spans="2:2" ht="14.25" customHeight="1" x14ac:dyDescent="0.3">
      <c r="B350" s="55"/>
    </row>
    <row r="351" spans="2:2" ht="14.25" customHeight="1" x14ac:dyDescent="0.3">
      <c r="B351" s="55"/>
    </row>
    <row r="352" spans="2:2" ht="14.25" customHeight="1" x14ac:dyDescent="0.3">
      <c r="B352" s="55"/>
    </row>
    <row r="353" spans="2:2" ht="14.25" customHeight="1" x14ac:dyDescent="0.3">
      <c r="B353" s="55"/>
    </row>
    <row r="354" spans="2:2" ht="14.25" customHeight="1" x14ac:dyDescent="0.3">
      <c r="B354" s="55"/>
    </row>
    <row r="355" spans="2:2" ht="14.25" customHeight="1" x14ac:dyDescent="0.3">
      <c r="B355" s="55"/>
    </row>
    <row r="356" spans="2:2" ht="14.25" customHeight="1" x14ac:dyDescent="0.3">
      <c r="B356" s="55"/>
    </row>
    <row r="357" spans="2:2" ht="14.25" customHeight="1" x14ac:dyDescent="0.3">
      <c r="B357" s="55"/>
    </row>
    <row r="358" spans="2:2" ht="14.25" customHeight="1" x14ac:dyDescent="0.3">
      <c r="B358" s="55"/>
    </row>
    <row r="359" spans="2:2" ht="14.25" customHeight="1" x14ac:dyDescent="0.3">
      <c r="B359" s="55"/>
    </row>
    <row r="360" spans="2:2" ht="14.25" customHeight="1" x14ac:dyDescent="0.3">
      <c r="B360" s="55"/>
    </row>
    <row r="361" spans="2:2" ht="14.25" customHeight="1" x14ac:dyDescent="0.3">
      <c r="B361" s="55"/>
    </row>
    <row r="362" spans="2:2" ht="14.25" customHeight="1" x14ac:dyDescent="0.3">
      <c r="B362" s="55"/>
    </row>
    <row r="363" spans="2:2" ht="14.25" customHeight="1" x14ac:dyDescent="0.3">
      <c r="B363" s="55"/>
    </row>
    <row r="364" spans="2:2" ht="14.25" customHeight="1" x14ac:dyDescent="0.3">
      <c r="B364" s="55"/>
    </row>
    <row r="365" spans="2:2" ht="14.25" customHeight="1" x14ac:dyDescent="0.3">
      <c r="B365" s="55"/>
    </row>
    <row r="366" spans="2:2" ht="14.25" customHeight="1" x14ac:dyDescent="0.3">
      <c r="B366" s="55"/>
    </row>
    <row r="367" spans="2:2" ht="14.25" customHeight="1" x14ac:dyDescent="0.3">
      <c r="B367" s="55"/>
    </row>
    <row r="368" spans="2:2" ht="14.25" customHeight="1" x14ac:dyDescent="0.3">
      <c r="B368" s="55"/>
    </row>
    <row r="369" spans="2:2" ht="14.25" customHeight="1" x14ac:dyDescent="0.3">
      <c r="B369" s="55"/>
    </row>
    <row r="370" spans="2:2" ht="14.25" customHeight="1" x14ac:dyDescent="0.3">
      <c r="B370" s="55"/>
    </row>
    <row r="371" spans="2:2" ht="14.25" customHeight="1" x14ac:dyDescent="0.3">
      <c r="B371" s="55"/>
    </row>
    <row r="372" spans="2:2" ht="14.25" customHeight="1" x14ac:dyDescent="0.3">
      <c r="B372" s="55"/>
    </row>
    <row r="373" spans="2:2" ht="14.25" customHeight="1" x14ac:dyDescent="0.3">
      <c r="B373" s="55"/>
    </row>
    <row r="374" spans="2:2" ht="14.25" customHeight="1" x14ac:dyDescent="0.3">
      <c r="B374" s="55"/>
    </row>
    <row r="375" spans="2:2" ht="14.25" customHeight="1" x14ac:dyDescent="0.3">
      <c r="B375" s="55"/>
    </row>
    <row r="376" spans="2:2" ht="14.25" customHeight="1" x14ac:dyDescent="0.3">
      <c r="B376" s="55"/>
    </row>
    <row r="377" spans="2:2" ht="14.25" customHeight="1" x14ac:dyDescent="0.3">
      <c r="B377" s="55"/>
    </row>
    <row r="378" spans="2:2" ht="14.25" customHeight="1" x14ac:dyDescent="0.3">
      <c r="B378" s="55"/>
    </row>
    <row r="379" spans="2:2" ht="14.25" customHeight="1" x14ac:dyDescent="0.3">
      <c r="B379" s="55"/>
    </row>
    <row r="380" spans="2:2" ht="14.25" customHeight="1" x14ac:dyDescent="0.3">
      <c r="B380" s="55"/>
    </row>
    <row r="381" spans="2:2" ht="14.25" customHeight="1" x14ac:dyDescent="0.3">
      <c r="B381" s="55"/>
    </row>
    <row r="382" spans="2:2" ht="14.25" customHeight="1" x14ac:dyDescent="0.3">
      <c r="B382" s="55"/>
    </row>
    <row r="383" spans="2:2" ht="14.25" customHeight="1" x14ac:dyDescent="0.3">
      <c r="B383" s="55"/>
    </row>
    <row r="384" spans="2:2" ht="14.25" customHeight="1" x14ac:dyDescent="0.3">
      <c r="B384" s="55"/>
    </row>
    <row r="385" spans="2:2" ht="14.25" customHeight="1" x14ac:dyDescent="0.3">
      <c r="B385" s="55"/>
    </row>
    <row r="386" spans="2:2" ht="14.25" customHeight="1" x14ac:dyDescent="0.3">
      <c r="B386" s="55"/>
    </row>
    <row r="387" spans="2:2" ht="14.25" customHeight="1" x14ac:dyDescent="0.3">
      <c r="B387" s="55"/>
    </row>
    <row r="388" spans="2:2" ht="14.25" customHeight="1" x14ac:dyDescent="0.3">
      <c r="B388" s="55"/>
    </row>
    <row r="389" spans="2:2" ht="14.25" customHeight="1" x14ac:dyDescent="0.3">
      <c r="B389" s="55"/>
    </row>
    <row r="390" spans="2:2" ht="14.25" customHeight="1" x14ac:dyDescent="0.3">
      <c r="B390" s="55"/>
    </row>
    <row r="391" spans="2:2" ht="14.25" customHeight="1" x14ac:dyDescent="0.3">
      <c r="B391" s="55"/>
    </row>
    <row r="392" spans="2:2" ht="14.25" customHeight="1" x14ac:dyDescent="0.3">
      <c r="B392" s="55"/>
    </row>
    <row r="393" spans="2:2" ht="14.25" customHeight="1" x14ac:dyDescent="0.3">
      <c r="B393" s="55"/>
    </row>
    <row r="394" spans="2:2" ht="14.25" customHeight="1" x14ac:dyDescent="0.3">
      <c r="B394" s="55"/>
    </row>
    <row r="395" spans="2:2" ht="14.25" customHeight="1" x14ac:dyDescent="0.3">
      <c r="B395" s="55"/>
    </row>
    <row r="396" spans="2:2" ht="14.25" customHeight="1" x14ac:dyDescent="0.3">
      <c r="B396" s="55"/>
    </row>
    <row r="397" spans="2:2" ht="14.25" customHeight="1" x14ac:dyDescent="0.3">
      <c r="B397" s="55"/>
    </row>
    <row r="398" spans="2:2" ht="14.25" customHeight="1" x14ac:dyDescent="0.3">
      <c r="B398" s="55"/>
    </row>
    <row r="399" spans="2:2" ht="14.25" customHeight="1" x14ac:dyDescent="0.3">
      <c r="B399" s="55"/>
    </row>
    <row r="400" spans="2:2" ht="14.25" customHeight="1" x14ac:dyDescent="0.3">
      <c r="B400" s="55"/>
    </row>
    <row r="401" spans="2:2" ht="14.25" customHeight="1" x14ac:dyDescent="0.3">
      <c r="B401" s="55"/>
    </row>
    <row r="402" spans="2:2" ht="14.25" customHeight="1" x14ac:dyDescent="0.3">
      <c r="B402" s="55"/>
    </row>
    <row r="403" spans="2:2" ht="14.25" customHeight="1" x14ac:dyDescent="0.3">
      <c r="B403" s="55"/>
    </row>
    <row r="404" spans="2:2" ht="14.25" customHeight="1" x14ac:dyDescent="0.3">
      <c r="B404" s="55"/>
    </row>
    <row r="405" spans="2:2" ht="14.25" customHeight="1" x14ac:dyDescent="0.3">
      <c r="B405" s="55"/>
    </row>
    <row r="406" spans="2:2" ht="14.25" customHeight="1" x14ac:dyDescent="0.3">
      <c r="B406" s="55"/>
    </row>
    <row r="407" spans="2:2" ht="14.25" customHeight="1" x14ac:dyDescent="0.3">
      <c r="B407" s="55"/>
    </row>
    <row r="408" spans="2:2" ht="14.25" customHeight="1" x14ac:dyDescent="0.3">
      <c r="B408" s="55"/>
    </row>
    <row r="409" spans="2:2" ht="14.25" customHeight="1" x14ac:dyDescent="0.3">
      <c r="B409" s="55"/>
    </row>
    <row r="410" spans="2:2" ht="14.25" customHeight="1" x14ac:dyDescent="0.3">
      <c r="B410" s="55"/>
    </row>
    <row r="411" spans="2:2" ht="14.25" customHeight="1" x14ac:dyDescent="0.3">
      <c r="B411" s="55"/>
    </row>
    <row r="412" spans="2:2" ht="14.25" customHeight="1" x14ac:dyDescent="0.3">
      <c r="B412" s="55"/>
    </row>
    <row r="413" spans="2:2" ht="14.25" customHeight="1" x14ac:dyDescent="0.3">
      <c r="B413" s="55"/>
    </row>
    <row r="414" spans="2:2" ht="14.25" customHeight="1" x14ac:dyDescent="0.3">
      <c r="B414" s="55"/>
    </row>
    <row r="415" spans="2:2" ht="14.25" customHeight="1" x14ac:dyDescent="0.3">
      <c r="B415" s="55"/>
    </row>
    <row r="416" spans="2:2" ht="14.25" customHeight="1" x14ac:dyDescent="0.3">
      <c r="B416" s="55"/>
    </row>
    <row r="417" spans="2:2" ht="14.25" customHeight="1" x14ac:dyDescent="0.3">
      <c r="B417" s="55"/>
    </row>
    <row r="418" spans="2:2" ht="14.25" customHeight="1" x14ac:dyDescent="0.3">
      <c r="B418" s="55"/>
    </row>
    <row r="419" spans="2:2" ht="14.25" customHeight="1" x14ac:dyDescent="0.3">
      <c r="B419" s="55"/>
    </row>
    <row r="420" spans="2:2" ht="14.25" customHeight="1" x14ac:dyDescent="0.3">
      <c r="B420" s="55"/>
    </row>
    <row r="421" spans="2:2" ht="14.25" customHeight="1" x14ac:dyDescent="0.3">
      <c r="B421" s="55"/>
    </row>
    <row r="422" spans="2:2" ht="14.25" customHeight="1" x14ac:dyDescent="0.3">
      <c r="B422" s="55"/>
    </row>
    <row r="423" spans="2:2" ht="14.25" customHeight="1" x14ac:dyDescent="0.3">
      <c r="B423" s="55"/>
    </row>
    <row r="424" spans="2:2" ht="14.25" customHeight="1" x14ac:dyDescent="0.3">
      <c r="B424" s="55"/>
    </row>
    <row r="425" spans="2:2" ht="14.25" customHeight="1" x14ac:dyDescent="0.3">
      <c r="B425" s="55"/>
    </row>
    <row r="426" spans="2:2" ht="14.25" customHeight="1" x14ac:dyDescent="0.3">
      <c r="B426" s="55"/>
    </row>
    <row r="427" spans="2:2" ht="14.25" customHeight="1" x14ac:dyDescent="0.3">
      <c r="B427" s="55"/>
    </row>
    <row r="428" spans="2:2" ht="14.25" customHeight="1" x14ac:dyDescent="0.3">
      <c r="B428" s="55"/>
    </row>
    <row r="429" spans="2:2" ht="14.25" customHeight="1" x14ac:dyDescent="0.3">
      <c r="B429" s="55"/>
    </row>
    <row r="430" spans="2:2" ht="14.25" customHeight="1" x14ac:dyDescent="0.3">
      <c r="B430" s="55"/>
    </row>
    <row r="431" spans="2:2" ht="14.25" customHeight="1" x14ac:dyDescent="0.3">
      <c r="B431" s="55"/>
    </row>
    <row r="432" spans="2:2" ht="14.25" customHeight="1" x14ac:dyDescent="0.3">
      <c r="B432" s="55"/>
    </row>
    <row r="433" spans="2:2" ht="14.25" customHeight="1" x14ac:dyDescent="0.3">
      <c r="B433" s="55"/>
    </row>
    <row r="434" spans="2:2" ht="14.25" customHeight="1" x14ac:dyDescent="0.3">
      <c r="B434" s="55"/>
    </row>
    <row r="435" spans="2:2" ht="14.25" customHeight="1" x14ac:dyDescent="0.3">
      <c r="B435" s="55"/>
    </row>
    <row r="436" spans="2:2" ht="14.25" customHeight="1" x14ac:dyDescent="0.3">
      <c r="B436" s="55"/>
    </row>
    <row r="437" spans="2:2" ht="14.25" customHeight="1" x14ac:dyDescent="0.3">
      <c r="B437" s="55"/>
    </row>
    <row r="438" spans="2:2" ht="14.25" customHeight="1" x14ac:dyDescent="0.3">
      <c r="B438" s="55"/>
    </row>
    <row r="439" spans="2:2" ht="14.25" customHeight="1" x14ac:dyDescent="0.3">
      <c r="B439" s="55"/>
    </row>
    <row r="440" spans="2:2" ht="14.25" customHeight="1" x14ac:dyDescent="0.3">
      <c r="B440" s="55"/>
    </row>
    <row r="441" spans="2:2" ht="14.25" customHeight="1" x14ac:dyDescent="0.3">
      <c r="B441" s="55"/>
    </row>
    <row r="442" spans="2:2" ht="14.25" customHeight="1" x14ac:dyDescent="0.3">
      <c r="B442" s="55"/>
    </row>
    <row r="443" spans="2:2" ht="14.25" customHeight="1" x14ac:dyDescent="0.3">
      <c r="B443" s="55"/>
    </row>
    <row r="444" spans="2:2" ht="14.25" customHeight="1" x14ac:dyDescent="0.3">
      <c r="B444" s="55"/>
    </row>
    <row r="445" spans="2:2" ht="14.25" customHeight="1" x14ac:dyDescent="0.3">
      <c r="B445" s="55"/>
    </row>
    <row r="446" spans="2:2" ht="14.25" customHeight="1" x14ac:dyDescent="0.3">
      <c r="B446" s="55"/>
    </row>
    <row r="447" spans="2:2" ht="14.25" customHeight="1" x14ac:dyDescent="0.3">
      <c r="B447" s="55"/>
    </row>
    <row r="448" spans="2:2" ht="14.25" customHeight="1" x14ac:dyDescent="0.3">
      <c r="B448" s="55"/>
    </row>
    <row r="449" spans="2:2" ht="14.25" customHeight="1" x14ac:dyDescent="0.3">
      <c r="B449" s="55"/>
    </row>
    <row r="450" spans="2:2" ht="14.25" customHeight="1" x14ac:dyDescent="0.3">
      <c r="B450" s="55"/>
    </row>
    <row r="451" spans="2:2" ht="14.25" customHeight="1" x14ac:dyDescent="0.3">
      <c r="B451" s="55"/>
    </row>
    <row r="452" spans="2:2" ht="14.25" customHeight="1" x14ac:dyDescent="0.3">
      <c r="B452" s="55"/>
    </row>
    <row r="453" spans="2:2" ht="14.25" customHeight="1" x14ac:dyDescent="0.3">
      <c r="B453" s="55"/>
    </row>
    <row r="454" spans="2:2" ht="14.25" customHeight="1" x14ac:dyDescent="0.3">
      <c r="B454" s="55"/>
    </row>
    <row r="455" spans="2:2" ht="14.25" customHeight="1" x14ac:dyDescent="0.3">
      <c r="B455" s="55"/>
    </row>
    <row r="456" spans="2:2" ht="14.25" customHeight="1" x14ac:dyDescent="0.3">
      <c r="B456" s="55"/>
    </row>
    <row r="457" spans="2:2" ht="14.25" customHeight="1" x14ac:dyDescent="0.3">
      <c r="B457" s="55"/>
    </row>
    <row r="458" spans="2:2" ht="14.25" customHeight="1" x14ac:dyDescent="0.3">
      <c r="B458" s="55"/>
    </row>
    <row r="459" spans="2:2" ht="14.25" customHeight="1" x14ac:dyDescent="0.3">
      <c r="B459" s="55"/>
    </row>
    <row r="460" spans="2:2" ht="14.25" customHeight="1" x14ac:dyDescent="0.3">
      <c r="B460" s="55"/>
    </row>
    <row r="461" spans="2:2" ht="14.25" customHeight="1" x14ac:dyDescent="0.3">
      <c r="B461" s="55"/>
    </row>
    <row r="462" spans="2:2" ht="14.25" customHeight="1" x14ac:dyDescent="0.3">
      <c r="B462" s="55"/>
    </row>
    <row r="463" spans="2:2" ht="14.25" customHeight="1" x14ac:dyDescent="0.3">
      <c r="B463" s="55"/>
    </row>
    <row r="464" spans="2:2" ht="14.25" customHeight="1" x14ac:dyDescent="0.3">
      <c r="B464" s="55"/>
    </row>
    <row r="465" spans="2:2" ht="14.25" customHeight="1" x14ac:dyDescent="0.3">
      <c r="B465" s="55"/>
    </row>
    <row r="466" spans="2:2" ht="14.25" customHeight="1" x14ac:dyDescent="0.3">
      <c r="B466" s="55"/>
    </row>
    <row r="467" spans="2:2" ht="14.25" customHeight="1" x14ac:dyDescent="0.3">
      <c r="B467" s="55"/>
    </row>
    <row r="468" spans="2:2" ht="14.25" customHeight="1" x14ac:dyDescent="0.3">
      <c r="B468" s="55"/>
    </row>
    <row r="469" spans="2:2" ht="14.25" customHeight="1" x14ac:dyDescent="0.3">
      <c r="B469" s="55"/>
    </row>
    <row r="470" spans="2:2" ht="14.25" customHeight="1" x14ac:dyDescent="0.3">
      <c r="B470" s="55"/>
    </row>
    <row r="471" spans="2:2" ht="14.25" customHeight="1" x14ac:dyDescent="0.3">
      <c r="B471" s="55"/>
    </row>
    <row r="472" spans="2:2" ht="14.25" customHeight="1" x14ac:dyDescent="0.3">
      <c r="B472" s="55"/>
    </row>
    <row r="473" spans="2:2" ht="14.25" customHeight="1" x14ac:dyDescent="0.3">
      <c r="B473" s="55"/>
    </row>
    <row r="474" spans="2:2" ht="14.25" customHeight="1" x14ac:dyDescent="0.3">
      <c r="B474" s="55"/>
    </row>
    <row r="475" spans="2:2" ht="14.25" customHeight="1" x14ac:dyDescent="0.3">
      <c r="B475" s="55"/>
    </row>
    <row r="476" spans="2:2" ht="14.25" customHeight="1" x14ac:dyDescent="0.3">
      <c r="B476" s="55"/>
    </row>
    <row r="477" spans="2:2" ht="14.25" customHeight="1" x14ac:dyDescent="0.3">
      <c r="B477" s="55"/>
    </row>
    <row r="478" spans="2:2" ht="14.25" customHeight="1" x14ac:dyDescent="0.3">
      <c r="B478" s="55"/>
    </row>
    <row r="479" spans="2:2" ht="14.25" customHeight="1" x14ac:dyDescent="0.3">
      <c r="B479" s="55"/>
    </row>
    <row r="480" spans="2:2" ht="14.25" customHeight="1" x14ac:dyDescent="0.3">
      <c r="B480" s="55"/>
    </row>
    <row r="481" spans="2:2" ht="14.25" customHeight="1" x14ac:dyDescent="0.3">
      <c r="B481" s="55"/>
    </row>
    <row r="482" spans="2:2" ht="14.25" customHeight="1" x14ac:dyDescent="0.3">
      <c r="B482" s="55"/>
    </row>
    <row r="483" spans="2:2" ht="14.25" customHeight="1" x14ac:dyDescent="0.3">
      <c r="B483" s="55"/>
    </row>
    <row r="484" spans="2:2" ht="14.25" customHeight="1" x14ac:dyDescent="0.3">
      <c r="B484" s="55"/>
    </row>
    <row r="485" spans="2:2" ht="14.25" customHeight="1" x14ac:dyDescent="0.3">
      <c r="B485" s="55"/>
    </row>
    <row r="486" spans="2:2" ht="14.25" customHeight="1" x14ac:dyDescent="0.3">
      <c r="B486" s="55"/>
    </row>
    <row r="487" spans="2:2" ht="14.25" customHeight="1" x14ac:dyDescent="0.3">
      <c r="B487" s="55"/>
    </row>
    <row r="488" spans="2:2" ht="14.25" customHeight="1" x14ac:dyDescent="0.3">
      <c r="B488" s="55"/>
    </row>
    <row r="489" spans="2:2" ht="14.25" customHeight="1" x14ac:dyDescent="0.3">
      <c r="B489" s="55"/>
    </row>
    <row r="490" spans="2:2" ht="14.25" customHeight="1" x14ac:dyDescent="0.3">
      <c r="B490" s="55"/>
    </row>
    <row r="491" spans="2:2" ht="14.25" customHeight="1" x14ac:dyDescent="0.3">
      <c r="B491" s="55"/>
    </row>
    <row r="492" spans="2:2" ht="14.25" customHeight="1" x14ac:dyDescent="0.3">
      <c r="B492" s="55"/>
    </row>
    <row r="493" spans="2:2" ht="14.25" customHeight="1" x14ac:dyDescent="0.3">
      <c r="B493" s="55"/>
    </row>
    <row r="494" spans="2:2" ht="14.25" customHeight="1" x14ac:dyDescent="0.3">
      <c r="B494" s="55"/>
    </row>
    <row r="495" spans="2:2" ht="14.25" customHeight="1" x14ac:dyDescent="0.3">
      <c r="B495" s="55"/>
    </row>
    <row r="496" spans="2:2" ht="14.25" customHeight="1" x14ac:dyDescent="0.3">
      <c r="B496" s="55"/>
    </row>
    <row r="497" spans="2:2" ht="14.25" customHeight="1" x14ac:dyDescent="0.3">
      <c r="B497" s="55"/>
    </row>
    <row r="498" spans="2:2" ht="14.25" customHeight="1" x14ac:dyDescent="0.3">
      <c r="B498" s="55"/>
    </row>
    <row r="499" spans="2:2" ht="14.25" customHeight="1" x14ac:dyDescent="0.3">
      <c r="B499" s="55"/>
    </row>
    <row r="500" spans="2:2" ht="14.25" customHeight="1" x14ac:dyDescent="0.3">
      <c r="B500" s="55"/>
    </row>
    <row r="501" spans="2:2" ht="14.25" customHeight="1" x14ac:dyDescent="0.3">
      <c r="B501" s="55"/>
    </row>
    <row r="502" spans="2:2" ht="14.25" customHeight="1" x14ac:dyDescent="0.3">
      <c r="B502" s="55"/>
    </row>
    <row r="503" spans="2:2" ht="14.25" customHeight="1" x14ac:dyDescent="0.3">
      <c r="B503" s="55"/>
    </row>
    <row r="504" spans="2:2" ht="14.25" customHeight="1" x14ac:dyDescent="0.3">
      <c r="B504" s="55"/>
    </row>
    <row r="505" spans="2:2" ht="14.25" customHeight="1" x14ac:dyDescent="0.3">
      <c r="B505" s="55"/>
    </row>
    <row r="506" spans="2:2" ht="14.25" customHeight="1" x14ac:dyDescent="0.3">
      <c r="B506" s="55"/>
    </row>
    <row r="507" spans="2:2" ht="14.25" customHeight="1" x14ac:dyDescent="0.3">
      <c r="B507" s="55"/>
    </row>
    <row r="508" spans="2:2" ht="14.25" customHeight="1" x14ac:dyDescent="0.3">
      <c r="B508" s="55"/>
    </row>
    <row r="509" spans="2:2" ht="14.25" customHeight="1" x14ac:dyDescent="0.3">
      <c r="B509" s="55"/>
    </row>
    <row r="510" spans="2:2" ht="14.25" customHeight="1" x14ac:dyDescent="0.3">
      <c r="B510" s="55"/>
    </row>
    <row r="511" spans="2:2" ht="14.25" customHeight="1" x14ac:dyDescent="0.3">
      <c r="B511" s="55"/>
    </row>
    <row r="512" spans="2:2" ht="14.25" customHeight="1" x14ac:dyDescent="0.3">
      <c r="B512" s="55"/>
    </row>
    <row r="513" spans="2:2" ht="14.25" customHeight="1" x14ac:dyDescent="0.3">
      <c r="B513" s="55"/>
    </row>
    <row r="514" spans="2:2" ht="14.25" customHeight="1" x14ac:dyDescent="0.3">
      <c r="B514" s="55"/>
    </row>
    <row r="515" spans="2:2" ht="14.25" customHeight="1" x14ac:dyDescent="0.3">
      <c r="B515" s="55"/>
    </row>
    <row r="516" spans="2:2" ht="14.25" customHeight="1" x14ac:dyDescent="0.3">
      <c r="B516" s="55"/>
    </row>
    <row r="517" spans="2:2" ht="14.25" customHeight="1" x14ac:dyDescent="0.3">
      <c r="B517" s="55"/>
    </row>
    <row r="518" spans="2:2" ht="14.25" customHeight="1" x14ac:dyDescent="0.3">
      <c r="B518" s="55"/>
    </row>
    <row r="519" spans="2:2" ht="14.25" customHeight="1" x14ac:dyDescent="0.3">
      <c r="B519" s="55"/>
    </row>
    <row r="520" spans="2:2" ht="14.25" customHeight="1" x14ac:dyDescent="0.3">
      <c r="B520" s="55"/>
    </row>
    <row r="521" spans="2:2" ht="14.25" customHeight="1" x14ac:dyDescent="0.3">
      <c r="B521" s="55"/>
    </row>
    <row r="522" spans="2:2" ht="14.25" customHeight="1" x14ac:dyDescent="0.3">
      <c r="B522" s="55"/>
    </row>
    <row r="523" spans="2:2" ht="14.25" customHeight="1" x14ac:dyDescent="0.3">
      <c r="B523" s="55"/>
    </row>
    <row r="524" spans="2:2" ht="14.25" customHeight="1" x14ac:dyDescent="0.3">
      <c r="B524" s="55"/>
    </row>
    <row r="525" spans="2:2" ht="14.25" customHeight="1" x14ac:dyDescent="0.3">
      <c r="B525" s="55"/>
    </row>
    <row r="526" spans="2:2" ht="14.25" customHeight="1" x14ac:dyDescent="0.3">
      <c r="B526" s="55"/>
    </row>
    <row r="527" spans="2:2" ht="14.25" customHeight="1" x14ac:dyDescent="0.3">
      <c r="B527" s="55"/>
    </row>
    <row r="528" spans="2:2" ht="14.25" customHeight="1" x14ac:dyDescent="0.3">
      <c r="B528" s="55"/>
    </row>
    <row r="529" spans="2:2" ht="14.25" customHeight="1" x14ac:dyDescent="0.3">
      <c r="B529" s="55"/>
    </row>
    <row r="530" spans="2:2" ht="14.25" customHeight="1" x14ac:dyDescent="0.3">
      <c r="B530" s="55"/>
    </row>
    <row r="531" spans="2:2" ht="14.25" customHeight="1" x14ac:dyDescent="0.3">
      <c r="B531" s="55"/>
    </row>
    <row r="532" spans="2:2" ht="14.25" customHeight="1" x14ac:dyDescent="0.3">
      <c r="B532" s="55"/>
    </row>
    <row r="533" spans="2:2" ht="14.25" customHeight="1" x14ac:dyDescent="0.3">
      <c r="B533" s="55"/>
    </row>
    <row r="534" spans="2:2" ht="14.25" customHeight="1" x14ac:dyDescent="0.3">
      <c r="B534" s="55"/>
    </row>
    <row r="535" spans="2:2" ht="14.25" customHeight="1" x14ac:dyDescent="0.3">
      <c r="B535" s="55"/>
    </row>
    <row r="536" spans="2:2" ht="14.25" customHeight="1" x14ac:dyDescent="0.3">
      <c r="B536" s="55"/>
    </row>
    <row r="537" spans="2:2" ht="14.25" customHeight="1" x14ac:dyDescent="0.3">
      <c r="B537" s="55"/>
    </row>
    <row r="538" spans="2:2" ht="14.25" customHeight="1" x14ac:dyDescent="0.3">
      <c r="B538" s="55"/>
    </row>
    <row r="539" spans="2:2" ht="14.25" customHeight="1" x14ac:dyDescent="0.3">
      <c r="B539" s="55"/>
    </row>
    <row r="540" spans="2:2" ht="14.25" customHeight="1" x14ac:dyDescent="0.3">
      <c r="B540" s="55"/>
    </row>
    <row r="541" spans="2:2" ht="14.25" customHeight="1" x14ac:dyDescent="0.3">
      <c r="B541" s="55"/>
    </row>
    <row r="542" spans="2:2" ht="14.25" customHeight="1" x14ac:dyDescent="0.3">
      <c r="B542" s="55"/>
    </row>
    <row r="543" spans="2:2" ht="14.25" customHeight="1" x14ac:dyDescent="0.3">
      <c r="B543" s="55"/>
    </row>
    <row r="544" spans="2:2" ht="14.25" customHeight="1" x14ac:dyDescent="0.3">
      <c r="B544" s="55"/>
    </row>
    <row r="545" spans="2:2" ht="14.25" customHeight="1" x14ac:dyDescent="0.3">
      <c r="B545" s="55"/>
    </row>
    <row r="546" spans="2:2" ht="14.25" customHeight="1" x14ac:dyDescent="0.3">
      <c r="B546" s="55"/>
    </row>
    <row r="547" spans="2:2" ht="14.25" customHeight="1" x14ac:dyDescent="0.3">
      <c r="B547" s="55"/>
    </row>
    <row r="548" spans="2:2" ht="14.25" customHeight="1" x14ac:dyDescent="0.3">
      <c r="B548" s="55"/>
    </row>
    <row r="549" spans="2:2" ht="14.25" customHeight="1" x14ac:dyDescent="0.3">
      <c r="B549" s="55"/>
    </row>
    <row r="550" spans="2:2" ht="14.25" customHeight="1" x14ac:dyDescent="0.3">
      <c r="B550" s="55"/>
    </row>
    <row r="551" spans="2:2" ht="14.25" customHeight="1" x14ac:dyDescent="0.3">
      <c r="B551" s="55"/>
    </row>
    <row r="552" spans="2:2" ht="14.25" customHeight="1" x14ac:dyDescent="0.3">
      <c r="B552" s="55"/>
    </row>
    <row r="553" spans="2:2" ht="14.25" customHeight="1" x14ac:dyDescent="0.3">
      <c r="B553" s="55"/>
    </row>
    <row r="554" spans="2:2" ht="14.25" customHeight="1" x14ac:dyDescent="0.3">
      <c r="B554" s="55"/>
    </row>
    <row r="555" spans="2:2" ht="14.25" customHeight="1" x14ac:dyDescent="0.3">
      <c r="B555" s="55"/>
    </row>
    <row r="556" spans="2:2" ht="14.25" customHeight="1" x14ac:dyDescent="0.3">
      <c r="B556" s="55"/>
    </row>
    <row r="557" spans="2:2" ht="14.25" customHeight="1" x14ac:dyDescent="0.3">
      <c r="B557" s="55"/>
    </row>
    <row r="558" spans="2:2" ht="14.25" customHeight="1" x14ac:dyDescent="0.3">
      <c r="B558" s="55"/>
    </row>
    <row r="559" spans="2:2" ht="14.25" customHeight="1" x14ac:dyDescent="0.3">
      <c r="B559" s="55"/>
    </row>
    <row r="560" spans="2:2" ht="14.25" customHeight="1" x14ac:dyDescent="0.3">
      <c r="B560" s="55"/>
    </row>
    <row r="561" spans="2:2" ht="14.25" customHeight="1" x14ac:dyDescent="0.3">
      <c r="B561" s="55"/>
    </row>
    <row r="562" spans="2:2" ht="14.25" customHeight="1" x14ac:dyDescent="0.3">
      <c r="B562" s="55"/>
    </row>
    <row r="563" spans="2:2" ht="14.25" customHeight="1" x14ac:dyDescent="0.3">
      <c r="B563" s="55"/>
    </row>
    <row r="564" spans="2:2" ht="14.25" customHeight="1" x14ac:dyDescent="0.3">
      <c r="B564" s="55"/>
    </row>
    <row r="565" spans="2:2" ht="14.25" customHeight="1" x14ac:dyDescent="0.3">
      <c r="B565" s="55"/>
    </row>
    <row r="566" spans="2:2" ht="14.25" customHeight="1" x14ac:dyDescent="0.3">
      <c r="B566" s="55"/>
    </row>
    <row r="567" spans="2:2" ht="14.25" customHeight="1" x14ac:dyDescent="0.3">
      <c r="B567" s="55"/>
    </row>
    <row r="568" spans="2:2" ht="14.25" customHeight="1" x14ac:dyDescent="0.3">
      <c r="B568" s="55"/>
    </row>
    <row r="569" spans="2:2" ht="14.25" customHeight="1" x14ac:dyDescent="0.3">
      <c r="B569" s="55"/>
    </row>
    <row r="570" spans="2:2" ht="14.25" customHeight="1" x14ac:dyDescent="0.3">
      <c r="B570" s="55"/>
    </row>
    <row r="571" spans="2:2" ht="14.25" customHeight="1" x14ac:dyDescent="0.3">
      <c r="B571" s="55"/>
    </row>
    <row r="572" spans="2:2" ht="14.25" customHeight="1" x14ac:dyDescent="0.3">
      <c r="B572" s="55"/>
    </row>
    <row r="573" spans="2:2" ht="14.25" customHeight="1" x14ac:dyDescent="0.3">
      <c r="B573" s="55"/>
    </row>
    <row r="574" spans="2:2" ht="14.25" customHeight="1" x14ac:dyDescent="0.3">
      <c r="B574" s="55"/>
    </row>
    <row r="575" spans="2:2" ht="14.25" customHeight="1" x14ac:dyDescent="0.3">
      <c r="B575" s="55"/>
    </row>
    <row r="576" spans="2:2" ht="14.25" customHeight="1" x14ac:dyDescent="0.3">
      <c r="B576" s="55"/>
    </row>
    <row r="577" spans="2:2" ht="14.25" customHeight="1" x14ac:dyDescent="0.3">
      <c r="B577" s="55"/>
    </row>
    <row r="578" spans="2:2" ht="14.25" customHeight="1" x14ac:dyDescent="0.3">
      <c r="B578" s="55"/>
    </row>
    <row r="579" spans="2:2" ht="14.25" customHeight="1" x14ac:dyDescent="0.3">
      <c r="B579" s="55"/>
    </row>
    <row r="580" spans="2:2" ht="14.25" customHeight="1" x14ac:dyDescent="0.3">
      <c r="B580" s="55"/>
    </row>
    <row r="581" spans="2:2" ht="14.25" customHeight="1" x14ac:dyDescent="0.3">
      <c r="B581" s="55"/>
    </row>
    <row r="582" spans="2:2" ht="14.25" customHeight="1" x14ac:dyDescent="0.3">
      <c r="B582" s="55"/>
    </row>
    <row r="583" spans="2:2" ht="14.25" customHeight="1" x14ac:dyDescent="0.3">
      <c r="B583" s="55"/>
    </row>
    <row r="584" spans="2:2" ht="14.25" customHeight="1" x14ac:dyDescent="0.3">
      <c r="B584" s="55"/>
    </row>
    <row r="585" spans="2:2" ht="14.25" customHeight="1" x14ac:dyDescent="0.3">
      <c r="B585" s="55"/>
    </row>
    <row r="586" spans="2:2" ht="14.25" customHeight="1" x14ac:dyDescent="0.3">
      <c r="B586" s="55"/>
    </row>
    <row r="587" spans="2:2" ht="14.25" customHeight="1" x14ac:dyDescent="0.3">
      <c r="B587" s="55"/>
    </row>
    <row r="588" spans="2:2" ht="14.25" customHeight="1" x14ac:dyDescent="0.3">
      <c r="B588" s="55"/>
    </row>
    <row r="589" spans="2:2" ht="14.25" customHeight="1" x14ac:dyDescent="0.3">
      <c r="B589" s="55"/>
    </row>
    <row r="590" spans="2:2" ht="14.25" customHeight="1" x14ac:dyDescent="0.3">
      <c r="B590" s="55"/>
    </row>
    <row r="591" spans="2:2" ht="14.25" customHeight="1" x14ac:dyDescent="0.3">
      <c r="B591" s="55"/>
    </row>
    <row r="592" spans="2:2" ht="14.25" customHeight="1" x14ac:dyDescent="0.3">
      <c r="B592" s="55"/>
    </row>
    <row r="593" spans="2:2" ht="14.25" customHeight="1" x14ac:dyDescent="0.3">
      <c r="B593" s="55"/>
    </row>
    <row r="594" spans="2:2" ht="14.25" customHeight="1" x14ac:dyDescent="0.3">
      <c r="B594" s="55"/>
    </row>
    <row r="595" spans="2:2" ht="14.25" customHeight="1" x14ac:dyDescent="0.3">
      <c r="B595" s="55"/>
    </row>
    <row r="596" spans="2:2" ht="14.25" customHeight="1" x14ac:dyDescent="0.3">
      <c r="B596" s="55"/>
    </row>
    <row r="597" spans="2:2" ht="14.25" customHeight="1" x14ac:dyDescent="0.3">
      <c r="B597" s="55"/>
    </row>
    <row r="598" spans="2:2" ht="14.25" customHeight="1" x14ac:dyDescent="0.3">
      <c r="B598" s="55"/>
    </row>
    <row r="599" spans="2:2" ht="14.25" customHeight="1" x14ac:dyDescent="0.3">
      <c r="B599" s="55"/>
    </row>
    <row r="600" spans="2:2" ht="14.25" customHeight="1" x14ac:dyDescent="0.3">
      <c r="B600" s="55"/>
    </row>
    <row r="601" spans="2:2" ht="14.25" customHeight="1" x14ac:dyDescent="0.3">
      <c r="B601" s="55"/>
    </row>
    <row r="602" spans="2:2" ht="14.25" customHeight="1" x14ac:dyDescent="0.3">
      <c r="B602" s="55"/>
    </row>
    <row r="603" spans="2:2" ht="14.25" customHeight="1" x14ac:dyDescent="0.3">
      <c r="B603" s="55"/>
    </row>
    <row r="604" spans="2:2" ht="14.25" customHeight="1" x14ac:dyDescent="0.3">
      <c r="B604" s="55"/>
    </row>
    <row r="605" spans="2:2" ht="14.25" customHeight="1" x14ac:dyDescent="0.3">
      <c r="B605" s="55"/>
    </row>
    <row r="606" spans="2:2" ht="14.25" customHeight="1" x14ac:dyDescent="0.3">
      <c r="B606" s="55"/>
    </row>
    <row r="607" spans="2:2" ht="14.25" customHeight="1" x14ac:dyDescent="0.3">
      <c r="B607" s="55"/>
    </row>
    <row r="608" spans="2:2" ht="14.25" customHeight="1" x14ac:dyDescent="0.3">
      <c r="B608" s="55"/>
    </row>
    <row r="609" spans="2:2" ht="14.25" customHeight="1" x14ac:dyDescent="0.3">
      <c r="B609" s="55"/>
    </row>
    <row r="610" spans="2:2" ht="14.25" customHeight="1" x14ac:dyDescent="0.3">
      <c r="B610" s="55"/>
    </row>
    <row r="611" spans="2:2" ht="14.25" customHeight="1" x14ac:dyDescent="0.3">
      <c r="B611" s="55"/>
    </row>
    <row r="612" spans="2:2" ht="14.25" customHeight="1" x14ac:dyDescent="0.3">
      <c r="B612" s="55"/>
    </row>
    <row r="613" spans="2:2" ht="14.25" customHeight="1" x14ac:dyDescent="0.3">
      <c r="B613" s="55"/>
    </row>
    <row r="614" spans="2:2" ht="14.25" customHeight="1" x14ac:dyDescent="0.3">
      <c r="B614" s="55"/>
    </row>
    <row r="615" spans="2:2" ht="14.25" customHeight="1" x14ac:dyDescent="0.3">
      <c r="B615" s="55"/>
    </row>
    <row r="616" spans="2:2" ht="14.25" customHeight="1" x14ac:dyDescent="0.3">
      <c r="B616" s="55"/>
    </row>
    <row r="617" spans="2:2" ht="14.25" customHeight="1" x14ac:dyDescent="0.3">
      <c r="B617" s="55"/>
    </row>
    <row r="618" spans="2:2" ht="14.25" customHeight="1" x14ac:dyDescent="0.3">
      <c r="B618" s="55"/>
    </row>
    <row r="619" spans="2:2" ht="14.25" customHeight="1" x14ac:dyDescent="0.3">
      <c r="B619" s="55"/>
    </row>
    <row r="620" spans="2:2" ht="14.25" customHeight="1" x14ac:dyDescent="0.3">
      <c r="B620" s="55"/>
    </row>
    <row r="621" spans="2:2" ht="14.25" customHeight="1" x14ac:dyDescent="0.3">
      <c r="B621" s="55"/>
    </row>
    <row r="622" spans="2:2" ht="14.25" customHeight="1" x14ac:dyDescent="0.3">
      <c r="B622" s="55"/>
    </row>
    <row r="623" spans="2:2" ht="14.25" customHeight="1" x14ac:dyDescent="0.3">
      <c r="B623" s="55"/>
    </row>
    <row r="624" spans="2:2" ht="14.25" customHeight="1" x14ac:dyDescent="0.3">
      <c r="B624" s="55"/>
    </row>
    <row r="625" spans="2:2" ht="14.25" customHeight="1" x14ac:dyDescent="0.3">
      <c r="B625" s="55"/>
    </row>
    <row r="626" spans="2:2" ht="14.25" customHeight="1" x14ac:dyDescent="0.3">
      <c r="B626" s="55"/>
    </row>
    <row r="627" spans="2:2" ht="14.25" customHeight="1" x14ac:dyDescent="0.3">
      <c r="B627" s="55"/>
    </row>
    <row r="628" spans="2:2" ht="14.25" customHeight="1" x14ac:dyDescent="0.3">
      <c r="B628" s="55"/>
    </row>
    <row r="629" spans="2:2" ht="14.25" customHeight="1" x14ac:dyDescent="0.3">
      <c r="B629" s="55"/>
    </row>
    <row r="630" spans="2:2" ht="14.25" customHeight="1" x14ac:dyDescent="0.3">
      <c r="B630" s="55"/>
    </row>
    <row r="631" spans="2:2" ht="14.25" customHeight="1" x14ac:dyDescent="0.3">
      <c r="B631" s="55"/>
    </row>
    <row r="632" spans="2:2" ht="14.25" customHeight="1" x14ac:dyDescent="0.3">
      <c r="B632" s="55"/>
    </row>
    <row r="633" spans="2:2" ht="14.25" customHeight="1" x14ac:dyDescent="0.3">
      <c r="B633" s="55"/>
    </row>
    <row r="634" spans="2:2" ht="14.25" customHeight="1" x14ac:dyDescent="0.3">
      <c r="B634" s="55"/>
    </row>
    <row r="635" spans="2:2" ht="14.25" customHeight="1" x14ac:dyDescent="0.3">
      <c r="B635" s="55"/>
    </row>
    <row r="636" spans="2:2" ht="14.25" customHeight="1" x14ac:dyDescent="0.3">
      <c r="B636" s="55"/>
    </row>
    <row r="637" spans="2:2" ht="14.25" customHeight="1" x14ac:dyDescent="0.3">
      <c r="B637" s="55"/>
    </row>
    <row r="638" spans="2:2" ht="14.25" customHeight="1" x14ac:dyDescent="0.3">
      <c r="B638" s="55"/>
    </row>
    <row r="639" spans="2:2" ht="14.25" customHeight="1" x14ac:dyDescent="0.3">
      <c r="B639" s="55"/>
    </row>
    <row r="640" spans="2:2" ht="14.25" customHeight="1" x14ac:dyDescent="0.3">
      <c r="B640" s="55"/>
    </row>
    <row r="641" spans="2:2" ht="14.25" customHeight="1" x14ac:dyDescent="0.3">
      <c r="B641" s="55"/>
    </row>
    <row r="642" spans="2:2" ht="14.25" customHeight="1" x14ac:dyDescent="0.3">
      <c r="B642" s="55"/>
    </row>
    <row r="643" spans="2:2" ht="14.25" customHeight="1" x14ac:dyDescent="0.3">
      <c r="B643" s="55"/>
    </row>
    <row r="644" spans="2:2" ht="14.25" customHeight="1" x14ac:dyDescent="0.3">
      <c r="B644" s="55"/>
    </row>
    <row r="645" spans="2:2" ht="14.25" customHeight="1" x14ac:dyDescent="0.3">
      <c r="B645" s="55"/>
    </row>
    <row r="646" spans="2:2" ht="14.25" customHeight="1" x14ac:dyDescent="0.3">
      <c r="B646" s="55"/>
    </row>
    <row r="647" spans="2:2" ht="14.25" customHeight="1" x14ac:dyDescent="0.3">
      <c r="B647" s="55"/>
    </row>
    <row r="648" spans="2:2" ht="14.25" customHeight="1" x14ac:dyDescent="0.3">
      <c r="B648" s="55"/>
    </row>
    <row r="649" spans="2:2" ht="14.25" customHeight="1" x14ac:dyDescent="0.3">
      <c r="B649" s="55"/>
    </row>
    <row r="650" spans="2:2" ht="14.25" customHeight="1" x14ac:dyDescent="0.3">
      <c r="B650" s="55"/>
    </row>
    <row r="651" spans="2:2" ht="14.25" customHeight="1" x14ac:dyDescent="0.3">
      <c r="B651" s="55"/>
    </row>
    <row r="652" spans="2:2" ht="14.25" customHeight="1" x14ac:dyDescent="0.3">
      <c r="B652" s="55"/>
    </row>
    <row r="653" spans="2:2" ht="14.25" customHeight="1" x14ac:dyDescent="0.3">
      <c r="B653" s="55"/>
    </row>
    <row r="654" spans="2:2" ht="14.25" customHeight="1" x14ac:dyDescent="0.3">
      <c r="B654" s="55"/>
    </row>
    <row r="655" spans="2:2" ht="14.25" customHeight="1" x14ac:dyDescent="0.3">
      <c r="B655" s="55"/>
    </row>
    <row r="656" spans="2:2" ht="14.25" customHeight="1" x14ac:dyDescent="0.3">
      <c r="B656" s="55"/>
    </row>
    <row r="657" spans="2:2" ht="14.25" customHeight="1" x14ac:dyDescent="0.3">
      <c r="B657" s="55"/>
    </row>
    <row r="658" spans="2:2" ht="14.25" customHeight="1" x14ac:dyDescent="0.3">
      <c r="B658" s="55"/>
    </row>
    <row r="659" spans="2:2" ht="14.25" customHeight="1" x14ac:dyDescent="0.3">
      <c r="B659" s="55"/>
    </row>
    <row r="660" spans="2:2" ht="14.25" customHeight="1" x14ac:dyDescent="0.3">
      <c r="B660" s="55"/>
    </row>
    <row r="661" spans="2:2" ht="14.25" customHeight="1" x14ac:dyDescent="0.3">
      <c r="B661" s="55"/>
    </row>
    <row r="662" spans="2:2" ht="14.25" customHeight="1" x14ac:dyDescent="0.3">
      <c r="B662" s="55"/>
    </row>
    <row r="663" spans="2:2" ht="14.25" customHeight="1" x14ac:dyDescent="0.3">
      <c r="B663" s="55"/>
    </row>
    <row r="664" spans="2:2" ht="14.25" customHeight="1" x14ac:dyDescent="0.3">
      <c r="B664" s="55"/>
    </row>
    <row r="665" spans="2:2" ht="14.25" customHeight="1" x14ac:dyDescent="0.3">
      <c r="B665" s="55"/>
    </row>
    <row r="666" spans="2:2" ht="14.25" customHeight="1" x14ac:dyDescent="0.3">
      <c r="B666" s="55"/>
    </row>
    <row r="667" spans="2:2" ht="14.25" customHeight="1" x14ac:dyDescent="0.3">
      <c r="B667" s="55"/>
    </row>
    <row r="668" spans="2:2" ht="14.25" customHeight="1" x14ac:dyDescent="0.3">
      <c r="B668" s="55"/>
    </row>
    <row r="669" spans="2:2" ht="14.25" customHeight="1" x14ac:dyDescent="0.3">
      <c r="B669" s="55"/>
    </row>
    <row r="670" spans="2:2" ht="14.25" customHeight="1" x14ac:dyDescent="0.3">
      <c r="B670" s="55"/>
    </row>
    <row r="671" spans="2:2" ht="14.25" customHeight="1" x14ac:dyDescent="0.3">
      <c r="B671" s="55"/>
    </row>
    <row r="672" spans="2:2" ht="14.25" customHeight="1" x14ac:dyDescent="0.3">
      <c r="B672" s="55"/>
    </row>
    <row r="673" spans="2:2" ht="14.25" customHeight="1" x14ac:dyDescent="0.3">
      <c r="B673" s="55"/>
    </row>
    <row r="674" spans="2:2" ht="14.25" customHeight="1" x14ac:dyDescent="0.3">
      <c r="B674" s="55"/>
    </row>
    <row r="675" spans="2:2" ht="14.25" customHeight="1" x14ac:dyDescent="0.3">
      <c r="B675" s="55"/>
    </row>
    <row r="676" spans="2:2" ht="14.25" customHeight="1" x14ac:dyDescent="0.3">
      <c r="B676" s="55"/>
    </row>
    <row r="677" spans="2:2" ht="14.25" customHeight="1" x14ac:dyDescent="0.3">
      <c r="B677" s="55"/>
    </row>
    <row r="678" spans="2:2" ht="14.25" customHeight="1" x14ac:dyDescent="0.3">
      <c r="B678" s="55"/>
    </row>
    <row r="679" spans="2:2" ht="14.25" customHeight="1" x14ac:dyDescent="0.3">
      <c r="B679" s="55"/>
    </row>
    <row r="680" spans="2:2" ht="14.25" customHeight="1" x14ac:dyDescent="0.3">
      <c r="B680" s="55"/>
    </row>
    <row r="681" spans="2:2" ht="14.25" customHeight="1" x14ac:dyDescent="0.3">
      <c r="B681" s="55"/>
    </row>
    <row r="682" spans="2:2" ht="14.25" customHeight="1" x14ac:dyDescent="0.3">
      <c r="B682" s="55"/>
    </row>
    <row r="683" spans="2:2" ht="14.25" customHeight="1" x14ac:dyDescent="0.3">
      <c r="B683" s="55"/>
    </row>
    <row r="684" spans="2:2" ht="14.25" customHeight="1" x14ac:dyDescent="0.3">
      <c r="B684" s="55"/>
    </row>
    <row r="685" spans="2:2" ht="14.25" customHeight="1" x14ac:dyDescent="0.3">
      <c r="B685" s="55"/>
    </row>
    <row r="686" spans="2:2" ht="14.25" customHeight="1" x14ac:dyDescent="0.3">
      <c r="B686" s="55"/>
    </row>
    <row r="687" spans="2:2" ht="14.25" customHeight="1" x14ac:dyDescent="0.3">
      <c r="B687" s="55"/>
    </row>
    <row r="688" spans="2:2" ht="14.25" customHeight="1" x14ac:dyDescent="0.3">
      <c r="B688" s="55"/>
    </row>
    <row r="689" spans="2:2" ht="14.25" customHeight="1" x14ac:dyDescent="0.3">
      <c r="B689" s="55"/>
    </row>
    <row r="690" spans="2:2" ht="14.25" customHeight="1" x14ac:dyDescent="0.3">
      <c r="B690" s="55"/>
    </row>
    <row r="691" spans="2:2" ht="14.25" customHeight="1" x14ac:dyDescent="0.3">
      <c r="B691" s="55"/>
    </row>
    <row r="692" spans="2:2" ht="14.25" customHeight="1" x14ac:dyDescent="0.3">
      <c r="B692" s="55"/>
    </row>
    <row r="693" spans="2:2" ht="14.25" customHeight="1" x14ac:dyDescent="0.3">
      <c r="B693" s="55"/>
    </row>
    <row r="694" spans="2:2" ht="14.25" customHeight="1" x14ac:dyDescent="0.3">
      <c r="B694" s="55"/>
    </row>
    <row r="695" spans="2:2" ht="14.25" customHeight="1" x14ac:dyDescent="0.3">
      <c r="B695" s="55"/>
    </row>
    <row r="696" spans="2:2" ht="14.25" customHeight="1" x14ac:dyDescent="0.3">
      <c r="B696" s="55"/>
    </row>
    <row r="697" spans="2:2" ht="14.25" customHeight="1" x14ac:dyDescent="0.3">
      <c r="B697" s="55"/>
    </row>
    <row r="698" spans="2:2" ht="14.25" customHeight="1" x14ac:dyDescent="0.3">
      <c r="B698" s="55"/>
    </row>
    <row r="699" spans="2:2" ht="14.25" customHeight="1" x14ac:dyDescent="0.3">
      <c r="B699" s="55"/>
    </row>
    <row r="700" spans="2:2" ht="14.25" customHeight="1" x14ac:dyDescent="0.3">
      <c r="B700" s="55"/>
    </row>
    <row r="701" spans="2:2" ht="14.25" customHeight="1" x14ac:dyDescent="0.3">
      <c r="B701" s="55"/>
    </row>
    <row r="702" spans="2:2" ht="14.25" customHeight="1" x14ac:dyDescent="0.3">
      <c r="B702" s="55"/>
    </row>
    <row r="703" spans="2:2" ht="14.25" customHeight="1" x14ac:dyDescent="0.3">
      <c r="B703" s="55"/>
    </row>
    <row r="704" spans="2:2" ht="14.25" customHeight="1" x14ac:dyDescent="0.3">
      <c r="B704" s="55"/>
    </row>
    <row r="705" spans="2:2" ht="14.25" customHeight="1" x14ac:dyDescent="0.3">
      <c r="B705" s="55"/>
    </row>
    <row r="706" spans="2:2" ht="14.25" customHeight="1" x14ac:dyDescent="0.3">
      <c r="B706" s="55"/>
    </row>
    <row r="707" spans="2:2" ht="14.25" customHeight="1" x14ac:dyDescent="0.3">
      <c r="B707" s="55"/>
    </row>
    <row r="708" spans="2:2" ht="14.25" customHeight="1" x14ac:dyDescent="0.3">
      <c r="B708" s="55"/>
    </row>
    <row r="709" spans="2:2" ht="14.25" customHeight="1" x14ac:dyDescent="0.3">
      <c r="B709" s="55"/>
    </row>
    <row r="710" spans="2:2" ht="14.25" customHeight="1" x14ac:dyDescent="0.3">
      <c r="B710" s="55"/>
    </row>
    <row r="711" spans="2:2" ht="14.25" customHeight="1" x14ac:dyDescent="0.3">
      <c r="B711" s="55"/>
    </row>
    <row r="712" spans="2:2" ht="14.25" customHeight="1" x14ac:dyDescent="0.3">
      <c r="B712" s="55"/>
    </row>
    <row r="713" spans="2:2" ht="14.25" customHeight="1" x14ac:dyDescent="0.3">
      <c r="B713" s="55"/>
    </row>
    <row r="714" spans="2:2" ht="14.25" customHeight="1" x14ac:dyDescent="0.3">
      <c r="B714" s="55"/>
    </row>
    <row r="715" spans="2:2" ht="14.25" customHeight="1" x14ac:dyDescent="0.3">
      <c r="B715" s="55"/>
    </row>
    <row r="716" spans="2:2" ht="14.25" customHeight="1" x14ac:dyDescent="0.3">
      <c r="B716" s="55"/>
    </row>
    <row r="717" spans="2:2" ht="14.25" customHeight="1" x14ac:dyDescent="0.3">
      <c r="B717" s="55"/>
    </row>
    <row r="718" spans="2:2" ht="14.25" customHeight="1" x14ac:dyDescent="0.3">
      <c r="B718" s="55"/>
    </row>
    <row r="719" spans="2:2" ht="14.25" customHeight="1" x14ac:dyDescent="0.3">
      <c r="B719" s="55"/>
    </row>
    <row r="720" spans="2:2" ht="14.25" customHeight="1" x14ac:dyDescent="0.3">
      <c r="B720" s="55"/>
    </row>
    <row r="721" spans="2:2" ht="14.25" customHeight="1" x14ac:dyDescent="0.3">
      <c r="B721" s="55"/>
    </row>
    <row r="722" spans="2:2" ht="14.25" customHeight="1" x14ac:dyDescent="0.3">
      <c r="B722" s="55"/>
    </row>
    <row r="723" spans="2:2" ht="14.25" customHeight="1" x14ac:dyDescent="0.3">
      <c r="B723" s="55"/>
    </row>
    <row r="724" spans="2:2" ht="14.25" customHeight="1" x14ac:dyDescent="0.3">
      <c r="B724" s="55"/>
    </row>
    <row r="725" spans="2:2" ht="14.25" customHeight="1" x14ac:dyDescent="0.3">
      <c r="B725" s="55"/>
    </row>
    <row r="726" spans="2:2" ht="14.25" customHeight="1" x14ac:dyDescent="0.3">
      <c r="B726" s="55"/>
    </row>
    <row r="727" spans="2:2" ht="14.25" customHeight="1" x14ac:dyDescent="0.3">
      <c r="B727" s="55"/>
    </row>
    <row r="728" spans="2:2" ht="14.25" customHeight="1" x14ac:dyDescent="0.3">
      <c r="B728" s="55"/>
    </row>
    <row r="729" spans="2:2" ht="14.25" customHeight="1" x14ac:dyDescent="0.3">
      <c r="B729" s="55"/>
    </row>
    <row r="730" spans="2:2" ht="14.25" customHeight="1" x14ac:dyDescent="0.3">
      <c r="B730" s="55"/>
    </row>
    <row r="731" spans="2:2" ht="14.25" customHeight="1" x14ac:dyDescent="0.3">
      <c r="B731" s="55"/>
    </row>
    <row r="732" spans="2:2" ht="14.25" customHeight="1" x14ac:dyDescent="0.3">
      <c r="B732" s="55"/>
    </row>
    <row r="733" spans="2:2" ht="14.25" customHeight="1" x14ac:dyDescent="0.3">
      <c r="B733" s="55"/>
    </row>
    <row r="734" spans="2:2" ht="14.25" customHeight="1" x14ac:dyDescent="0.3">
      <c r="B734" s="55"/>
    </row>
    <row r="735" spans="2:2" ht="14.25" customHeight="1" x14ac:dyDescent="0.3">
      <c r="B735" s="55"/>
    </row>
    <row r="736" spans="2:2" ht="14.25" customHeight="1" x14ac:dyDescent="0.3">
      <c r="B736" s="55"/>
    </row>
    <row r="737" spans="2:2" ht="14.25" customHeight="1" x14ac:dyDescent="0.3">
      <c r="B737" s="55"/>
    </row>
    <row r="738" spans="2:2" ht="14.25" customHeight="1" x14ac:dyDescent="0.3">
      <c r="B738" s="55"/>
    </row>
    <row r="739" spans="2:2" ht="14.25" customHeight="1" x14ac:dyDescent="0.3">
      <c r="B739" s="55"/>
    </row>
    <row r="740" spans="2:2" ht="14.25" customHeight="1" x14ac:dyDescent="0.3">
      <c r="B740" s="55"/>
    </row>
    <row r="741" spans="2:2" ht="14.25" customHeight="1" x14ac:dyDescent="0.3">
      <c r="B741" s="55"/>
    </row>
    <row r="742" spans="2:2" ht="14.25" customHeight="1" x14ac:dyDescent="0.3">
      <c r="B742" s="55"/>
    </row>
    <row r="743" spans="2:2" ht="14.25" customHeight="1" x14ac:dyDescent="0.3">
      <c r="B743" s="55"/>
    </row>
    <row r="744" spans="2:2" ht="14.25" customHeight="1" x14ac:dyDescent="0.3">
      <c r="B744" s="55"/>
    </row>
    <row r="745" spans="2:2" ht="14.25" customHeight="1" x14ac:dyDescent="0.3">
      <c r="B745" s="55"/>
    </row>
    <row r="746" spans="2:2" ht="14.25" customHeight="1" x14ac:dyDescent="0.3">
      <c r="B746" s="55"/>
    </row>
    <row r="747" spans="2:2" ht="14.25" customHeight="1" x14ac:dyDescent="0.3">
      <c r="B747" s="55"/>
    </row>
    <row r="748" spans="2:2" ht="14.25" customHeight="1" x14ac:dyDescent="0.3">
      <c r="B748" s="55"/>
    </row>
    <row r="749" spans="2:2" ht="14.25" customHeight="1" x14ac:dyDescent="0.3">
      <c r="B749" s="55"/>
    </row>
    <row r="750" spans="2:2" ht="14.25" customHeight="1" x14ac:dyDescent="0.3">
      <c r="B750" s="55"/>
    </row>
    <row r="751" spans="2:2" ht="14.25" customHeight="1" x14ac:dyDescent="0.3">
      <c r="B751" s="55"/>
    </row>
    <row r="752" spans="2:2" ht="14.25" customHeight="1" x14ac:dyDescent="0.3">
      <c r="B752" s="55"/>
    </row>
    <row r="753" spans="2:2" ht="14.25" customHeight="1" x14ac:dyDescent="0.3">
      <c r="B753" s="55"/>
    </row>
    <row r="754" spans="2:2" ht="14.25" customHeight="1" x14ac:dyDescent="0.3">
      <c r="B754" s="55"/>
    </row>
    <row r="755" spans="2:2" ht="14.25" customHeight="1" x14ac:dyDescent="0.3">
      <c r="B755" s="55"/>
    </row>
    <row r="756" spans="2:2" ht="14.25" customHeight="1" x14ac:dyDescent="0.3">
      <c r="B756" s="55"/>
    </row>
    <row r="757" spans="2:2" ht="14.25" customHeight="1" x14ac:dyDescent="0.3">
      <c r="B757" s="55"/>
    </row>
    <row r="758" spans="2:2" ht="14.25" customHeight="1" x14ac:dyDescent="0.3">
      <c r="B758" s="55"/>
    </row>
    <row r="759" spans="2:2" ht="14.25" customHeight="1" x14ac:dyDescent="0.3">
      <c r="B759" s="55"/>
    </row>
    <row r="760" spans="2:2" ht="14.25" customHeight="1" x14ac:dyDescent="0.3">
      <c r="B760" s="55"/>
    </row>
    <row r="761" spans="2:2" ht="14.25" customHeight="1" x14ac:dyDescent="0.3">
      <c r="B761" s="55"/>
    </row>
    <row r="762" spans="2:2" ht="14.25" customHeight="1" x14ac:dyDescent="0.3">
      <c r="B762" s="55"/>
    </row>
    <row r="763" spans="2:2" ht="14.25" customHeight="1" x14ac:dyDescent="0.3">
      <c r="B763" s="55"/>
    </row>
    <row r="764" spans="2:2" ht="14.25" customHeight="1" x14ac:dyDescent="0.3">
      <c r="B764" s="55"/>
    </row>
    <row r="765" spans="2:2" ht="14.25" customHeight="1" x14ac:dyDescent="0.3">
      <c r="B765" s="55"/>
    </row>
    <row r="766" spans="2:2" ht="14.25" customHeight="1" x14ac:dyDescent="0.3">
      <c r="B766" s="55"/>
    </row>
    <row r="767" spans="2:2" ht="14.25" customHeight="1" x14ac:dyDescent="0.3">
      <c r="B767" s="55"/>
    </row>
    <row r="768" spans="2:2" ht="14.25" customHeight="1" x14ac:dyDescent="0.3">
      <c r="B768" s="55"/>
    </row>
    <row r="769" spans="2:2" ht="14.25" customHeight="1" x14ac:dyDescent="0.3">
      <c r="B769" s="55"/>
    </row>
    <row r="770" spans="2:2" ht="14.25" customHeight="1" x14ac:dyDescent="0.3">
      <c r="B770" s="55"/>
    </row>
    <row r="771" spans="2:2" ht="14.25" customHeight="1" x14ac:dyDescent="0.3">
      <c r="B771" s="55"/>
    </row>
    <row r="772" spans="2:2" ht="14.25" customHeight="1" x14ac:dyDescent="0.3">
      <c r="B772" s="55"/>
    </row>
    <row r="773" spans="2:2" ht="14.25" customHeight="1" x14ac:dyDescent="0.3">
      <c r="B773" s="55"/>
    </row>
    <row r="774" spans="2:2" ht="14.25" customHeight="1" x14ac:dyDescent="0.3">
      <c r="B774" s="55"/>
    </row>
    <row r="775" spans="2:2" ht="14.25" customHeight="1" x14ac:dyDescent="0.3">
      <c r="B775" s="55"/>
    </row>
    <row r="776" spans="2:2" ht="14.25" customHeight="1" x14ac:dyDescent="0.3">
      <c r="B776" s="55"/>
    </row>
    <row r="777" spans="2:2" ht="14.25" customHeight="1" x14ac:dyDescent="0.3">
      <c r="B777" s="55"/>
    </row>
    <row r="778" spans="2:2" ht="14.25" customHeight="1" x14ac:dyDescent="0.3">
      <c r="B778" s="55"/>
    </row>
    <row r="779" spans="2:2" ht="14.25" customHeight="1" x14ac:dyDescent="0.3">
      <c r="B779" s="55"/>
    </row>
    <row r="780" spans="2:2" ht="14.25" customHeight="1" x14ac:dyDescent="0.3">
      <c r="B780" s="55"/>
    </row>
    <row r="781" spans="2:2" ht="14.25" customHeight="1" x14ac:dyDescent="0.3">
      <c r="B781" s="55"/>
    </row>
    <row r="782" spans="2:2" ht="14.25" customHeight="1" x14ac:dyDescent="0.3">
      <c r="B782" s="55"/>
    </row>
    <row r="783" spans="2:2" ht="14.25" customHeight="1" x14ac:dyDescent="0.3">
      <c r="B783" s="55"/>
    </row>
    <row r="784" spans="2:2" ht="14.25" customHeight="1" x14ac:dyDescent="0.3">
      <c r="B784" s="55"/>
    </row>
    <row r="785" spans="2:2" ht="14.25" customHeight="1" x14ac:dyDescent="0.3">
      <c r="B785" s="55"/>
    </row>
    <row r="786" spans="2:2" ht="14.25" customHeight="1" x14ac:dyDescent="0.3">
      <c r="B786" s="55"/>
    </row>
    <row r="787" spans="2:2" ht="14.25" customHeight="1" x14ac:dyDescent="0.3">
      <c r="B787" s="55"/>
    </row>
    <row r="788" spans="2:2" ht="14.25" customHeight="1" x14ac:dyDescent="0.3">
      <c r="B788" s="55"/>
    </row>
    <row r="789" spans="2:2" ht="14.25" customHeight="1" x14ac:dyDescent="0.3">
      <c r="B789" s="55"/>
    </row>
    <row r="790" spans="2:2" ht="14.25" customHeight="1" x14ac:dyDescent="0.3">
      <c r="B790" s="55"/>
    </row>
    <row r="791" spans="2:2" ht="14.25" customHeight="1" x14ac:dyDescent="0.3">
      <c r="B791" s="55"/>
    </row>
    <row r="792" spans="2:2" ht="14.25" customHeight="1" x14ac:dyDescent="0.3">
      <c r="B792" s="55"/>
    </row>
    <row r="793" spans="2:2" ht="14.25" customHeight="1" x14ac:dyDescent="0.3">
      <c r="B793" s="55"/>
    </row>
    <row r="794" spans="2:2" ht="14.25" customHeight="1" x14ac:dyDescent="0.3">
      <c r="B794" s="55"/>
    </row>
    <row r="795" spans="2:2" ht="14.25" customHeight="1" x14ac:dyDescent="0.3">
      <c r="B795" s="55"/>
    </row>
    <row r="796" spans="2:2" ht="14.25" customHeight="1" x14ac:dyDescent="0.3">
      <c r="B796" s="55"/>
    </row>
    <row r="797" spans="2:2" ht="14.25" customHeight="1" x14ac:dyDescent="0.3">
      <c r="B797" s="55"/>
    </row>
    <row r="798" spans="2:2" ht="14.25" customHeight="1" x14ac:dyDescent="0.3">
      <c r="B798" s="55"/>
    </row>
    <row r="799" spans="2:2" ht="14.25" customHeight="1" x14ac:dyDescent="0.3">
      <c r="B799" s="55"/>
    </row>
    <row r="800" spans="2:2" ht="14.25" customHeight="1" x14ac:dyDescent="0.3">
      <c r="B800" s="55"/>
    </row>
    <row r="801" spans="2:2" ht="14.25" customHeight="1" x14ac:dyDescent="0.3">
      <c r="B801" s="55"/>
    </row>
    <row r="802" spans="2:2" ht="14.25" customHeight="1" x14ac:dyDescent="0.3">
      <c r="B802" s="55"/>
    </row>
    <row r="803" spans="2:2" ht="14.25" customHeight="1" x14ac:dyDescent="0.3">
      <c r="B803" s="55"/>
    </row>
    <row r="804" spans="2:2" ht="14.25" customHeight="1" x14ac:dyDescent="0.3">
      <c r="B804" s="55"/>
    </row>
    <row r="805" spans="2:2" ht="14.25" customHeight="1" x14ac:dyDescent="0.3">
      <c r="B805" s="55"/>
    </row>
    <row r="806" spans="2:2" ht="14.25" customHeight="1" x14ac:dyDescent="0.3">
      <c r="B806" s="55"/>
    </row>
    <row r="807" spans="2:2" ht="14.25" customHeight="1" x14ac:dyDescent="0.3">
      <c r="B807" s="55"/>
    </row>
    <row r="808" spans="2:2" ht="14.25" customHeight="1" x14ac:dyDescent="0.3">
      <c r="B808" s="55"/>
    </row>
    <row r="809" spans="2:2" ht="14.25" customHeight="1" x14ac:dyDescent="0.3">
      <c r="B809" s="55"/>
    </row>
    <row r="810" spans="2:2" ht="14.25" customHeight="1" x14ac:dyDescent="0.3">
      <c r="B810" s="55"/>
    </row>
    <row r="811" spans="2:2" ht="14.25" customHeight="1" x14ac:dyDescent="0.3">
      <c r="B811" s="55"/>
    </row>
    <row r="812" spans="2:2" ht="14.25" customHeight="1" x14ac:dyDescent="0.3">
      <c r="B812" s="55"/>
    </row>
    <row r="813" spans="2:2" ht="14.25" customHeight="1" x14ac:dyDescent="0.3">
      <c r="B813" s="55"/>
    </row>
    <row r="814" spans="2:2" ht="14.25" customHeight="1" x14ac:dyDescent="0.3">
      <c r="B814" s="55"/>
    </row>
    <row r="815" spans="2:2" ht="14.25" customHeight="1" x14ac:dyDescent="0.3">
      <c r="B815" s="55"/>
    </row>
    <row r="816" spans="2:2" ht="14.25" customHeight="1" x14ac:dyDescent="0.3">
      <c r="B816" s="55"/>
    </row>
    <row r="817" spans="2:2" ht="14.25" customHeight="1" x14ac:dyDescent="0.3">
      <c r="B817" s="55"/>
    </row>
    <row r="818" spans="2:2" ht="14.25" customHeight="1" x14ac:dyDescent="0.3">
      <c r="B818" s="55"/>
    </row>
    <row r="819" spans="2:2" ht="14.25" customHeight="1" x14ac:dyDescent="0.3">
      <c r="B819" s="55"/>
    </row>
    <row r="820" spans="2:2" ht="14.25" customHeight="1" x14ac:dyDescent="0.3">
      <c r="B820" s="55"/>
    </row>
    <row r="821" spans="2:2" ht="14.25" customHeight="1" x14ac:dyDescent="0.3">
      <c r="B821" s="55"/>
    </row>
    <row r="822" spans="2:2" ht="14.25" customHeight="1" x14ac:dyDescent="0.3">
      <c r="B822" s="55"/>
    </row>
    <row r="823" spans="2:2" ht="14.25" customHeight="1" x14ac:dyDescent="0.3">
      <c r="B823" s="55"/>
    </row>
    <row r="824" spans="2:2" ht="14.25" customHeight="1" x14ac:dyDescent="0.3">
      <c r="B824" s="55"/>
    </row>
    <row r="825" spans="2:2" ht="14.25" customHeight="1" x14ac:dyDescent="0.3">
      <c r="B825" s="55"/>
    </row>
    <row r="826" spans="2:2" ht="14.25" customHeight="1" x14ac:dyDescent="0.3">
      <c r="B826" s="55"/>
    </row>
    <row r="827" spans="2:2" ht="14.25" customHeight="1" x14ac:dyDescent="0.3">
      <c r="B827" s="55"/>
    </row>
    <row r="828" spans="2:2" ht="14.25" customHeight="1" x14ac:dyDescent="0.3">
      <c r="B828" s="55"/>
    </row>
    <row r="829" spans="2:2" ht="14.25" customHeight="1" x14ac:dyDescent="0.3">
      <c r="B829" s="55"/>
    </row>
    <row r="830" spans="2:2" ht="14.25" customHeight="1" x14ac:dyDescent="0.3">
      <c r="B830" s="55"/>
    </row>
    <row r="831" spans="2:2" ht="14.25" customHeight="1" x14ac:dyDescent="0.3">
      <c r="B831" s="55"/>
    </row>
    <row r="832" spans="2:2" ht="14.25" customHeight="1" x14ac:dyDescent="0.3">
      <c r="B832" s="55"/>
    </row>
    <row r="833" spans="2:2" ht="14.25" customHeight="1" x14ac:dyDescent="0.3">
      <c r="B833" s="55"/>
    </row>
    <row r="834" spans="2:2" ht="14.25" customHeight="1" x14ac:dyDescent="0.3">
      <c r="B834" s="55"/>
    </row>
    <row r="835" spans="2:2" ht="14.25" customHeight="1" x14ac:dyDescent="0.3">
      <c r="B835" s="55"/>
    </row>
    <row r="836" spans="2:2" ht="14.25" customHeight="1" x14ac:dyDescent="0.3">
      <c r="B836" s="55"/>
    </row>
    <row r="837" spans="2:2" ht="14.25" customHeight="1" x14ac:dyDescent="0.3">
      <c r="B837" s="55"/>
    </row>
    <row r="838" spans="2:2" ht="14.25" customHeight="1" x14ac:dyDescent="0.3">
      <c r="B838" s="55"/>
    </row>
    <row r="839" spans="2:2" ht="14.25" customHeight="1" x14ac:dyDescent="0.3">
      <c r="B839" s="55"/>
    </row>
    <row r="840" spans="2:2" ht="14.25" customHeight="1" x14ac:dyDescent="0.3">
      <c r="B840" s="55"/>
    </row>
    <row r="841" spans="2:2" ht="14.25" customHeight="1" x14ac:dyDescent="0.3">
      <c r="B841" s="55"/>
    </row>
    <row r="842" spans="2:2" ht="14.25" customHeight="1" x14ac:dyDescent="0.3">
      <c r="B842" s="55"/>
    </row>
    <row r="843" spans="2:2" ht="14.25" customHeight="1" x14ac:dyDescent="0.3">
      <c r="B843" s="55"/>
    </row>
    <row r="844" spans="2:2" ht="14.25" customHeight="1" x14ac:dyDescent="0.3">
      <c r="B844" s="55"/>
    </row>
    <row r="845" spans="2:2" ht="14.25" customHeight="1" x14ac:dyDescent="0.3">
      <c r="B845" s="55"/>
    </row>
    <row r="846" spans="2:2" ht="14.25" customHeight="1" x14ac:dyDescent="0.3">
      <c r="B846" s="55"/>
    </row>
    <row r="847" spans="2:2" ht="14.25" customHeight="1" x14ac:dyDescent="0.3">
      <c r="B847" s="55"/>
    </row>
    <row r="848" spans="2:2" ht="14.25" customHeight="1" x14ac:dyDescent="0.3">
      <c r="B848" s="55"/>
    </row>
    <row r="849" spans="2:2" ht="14.25" customHeight="1" x14ac:dyDescent="0.3">
      <c r="B849" s="55"/>
    </row>
    <row r="850" spans="2:2" ht="14.25" customHeight="1" x14ac:dyDescent="0.3">
      <c r="B850" s="55"/>
    </row>
    <row r="851" spans="2:2" ht="14.25" customHeight="1" x14ac:dyDescent="0.3">
      <c r="B851" s="55"/>
    </row>
    <row r="852" spans="2:2" ht="14.25" customHeight="1" x14ac:dyDescent="0.3">
      <c r="B852" s="55"/>
    </row>
    <row r="853" spans="2:2" ht="14.25" customHeight="1" x14ac:dyDescent="0.3">
      <c r="B853" s="55"/>
    </row>
    <row r="854" spans="2:2" ht="14.25" customHeight="1" x14ac:dyDescent="0.3">
      <c r="B854" s="55"/>
    </row>
    <row r="855" spans="2:2" ht="14.25" customHeight="1" x14ac:dyDescent="0.3">
      <c r="B855" s="55"/>
    </row>
    <row r="856" spans="2:2" ht="14.25" customHeight="1" x14ac:dyDescent="0.3">
      <c r="B856" s="55"/>
    </row>
    <row r="857" spans="2:2" ht="14.25" customHeight="1" x14ac:dyDescent="0.3">
      <c r="B857" s="55"/>
    </row>
    <row r="858" spans="2:2" ht="14.25" customHeight="1" x14ac:dyDescent="0.3">
      <c r="B858" s="55"/>
    </row>
    <row r="859" spans="2:2" ht="14.25" customHeight="1" x14ac:dyDescent="0.3">
      <c r="B859" s="55"/>
    </row>
    <row r="860" spans="2:2" ht="14.25" customHeight="1" x14ac:dyDescent="0.3">
      <c r="B860" s="55"/>
    </row>
    <row r="861" spans="2:2" ht="14.25" customHeight="1" x14ac:dyDescent="0.3">
      <c r="B861" s="55"/>
    </row>
    <row r="862" spans="2:2" ht="14.25" customHeight="1" x14ac:dyDescent="0.3">
      <c r="B862" s="55"/>
    </row>
    <row r="863" spans="2:2" ht="14.25" customHeight="1" x14ac:dyDescent="0.3">
      <c r="B863" s="55"/>
    </row>
    <row r="864" spans="2:2" ht="14.25" customHeight="1" x14ac:dyDescent="0.3">
      <c r="B864" s="55"/>
    </row>
    <row r="865" spans="2:2" ht="14.25" customHeight="1" x14ac:dyDescent="0.3">
      <c r="B865" s="55"/>
    </row>
    <row r="866" spans="2:2" ht="14.25" customHeight="1" x14ac:dyDescent="0.3">
      <c r="B866" s="55"/>
    </row>
    <row r="867" spans="2:2" ht="14.25" customHeight="1" x14ac:dyDescent="0.3">
      <c r="B867" s="55"/>
    </row>
    <row r="868" spans="2:2" ht="14.25" customHeight="1" x14ac:dyDescent="0.3">
      <c r="B868" s="55"/>
    </row>
    <row r="869" spans="2:2" ht="14.25" customHeight="1" x14ac:dyDescent="0.3">
      <c r="B869" s="55"/>
    </row>
    <row r="870" spans="2:2" ht="14.25" customHeight="1" x14ac:dyDescent="0.3">
      <c r="B870" s="55"/>
    </row>
    <row r="871" spans="2:2" ht="14.25" customHeight="1" x14ac:dyDescent="0.3">
      <c r="B871" s="55"/>
    </row>
    <row r="872" spans="2:2" ht="14.25" customHeight="1" x14ac:dyDescent="0.3">
      <c r="B872" s="55"/>
    </row>
    <row r="873" spans="2:2" ht="14.25" customHeight="1" x14ac:dyDescent="0.3">
      <c r="B873" s="55"/>
    </row>
    <row r="874" spans="2:2" ht="14.25" customHeight="1" x14ac:dyDescent="0.3">
      <c r="B874" s="55"/>
    </row>
    <row r="875" spans="2:2" ht="14.25" customHeight="1" x14ac:dyDescent="0.3">
      <c r="B875" s="55"/>
    </row>
    <row r="876" spans="2:2" ht="14.25" customHeight="1" x14ac:dyDescent="0.3">
      <c r="B876" s="55"/>
    </row>
    <row r="877" spans="2:2" ht="14.25" customHeight="1" x14ac:dyDescent="0.3">
      <c r="B877" s="55"/>
    </row>
    <row r="878" spans="2:2" ht="14.25" customHeight="1" x14ac:dyDescent="0.3">
      <c r="B878" s="55"/>
    </row>
    <row r="879" spans="2:2" ht="14.25" customHeight="1" x14ac:dyDescent="0.3">
      <c r="B879" s="55"/>
    </row>
    <row r="880" spans="2:2" ht="14.25" customHeight="1" x14ac:dyDescent="0.3">
      <c r="B880" s="55"/>
    </row>
    <row r="881" spans="2:2" ht="14.25" customHeight="1" x14ac:dyDescent="0.3">
      <c r="B881" s="55"/>
    </row>
    <row r="882" spans="2:2" ht="14.25" customHeight="1" x14ac:dyDescent="0.3">
      <c r="B882" s="55"/>
    </row>
    <row r="883" spans="2:2" ht="14.25" customHeight="1" x14ac:dyDescent="0.3">
      <c r="B883" s="55"/>
    </row>
    <row r="884" spans="2:2" ht="14.25" customHeight="1" x14ac:dyDescent="0.3">
      <c r="B884" s="55"/>
    </row>
    <row r="885" spans="2:2" ht="14.25" customHeight="1" x14ac:dyDescent="0.3">
      <c r="B885" s="55"/>
    </row>
    <row r="886" spans="2:2" ht="14.25" customHeight="1" x14ac:dyDescent="0.3">
      <c r="B886" s="55"/>
    </row>
    <row r="887" spans="2:2" ht="14.25" customHeight="1" x14ac:dyDescent="0.3">
      <c r="B887" s="55"/>
    </row>
    <row r="888" spans="2:2" ht="14.25" customHeight="1" x14ac:dyDescent="0.3">
      <c r="B888" s="55"/>
    </row>
    <row r="889" spans="2:2" ht="14.25" customHeight="1" x14ac:dyDescent="0.3">
      <c r="B889" s="55"/>
    </row>
    <row r="890" spans="2:2" ht="14.25" customHeight="1" x14ac:dyDescent="0.3">
      <c r="B890" s="55"/>
    </row>
    <row r="891" spans="2:2" ht="14.25" customHeight="1" x14ac:dyDescent="0.3">
      <c r="B891" s="55"/>
    </row>
    <row r="892" spans="2:2" ht="14.25" customHeight="1" x14ac:dyDescent="0.3">
      <c r="B892" s="55"/>
    </row>
    <row r="893" spans="2:2" ht="14.25" customHeight="1" x14ac:dyDescent="0.3">
      <c r="B893" s="55"/>
    </row>
    <row r="894" spans="2:2" ht="14.25" customHeight="1" x14ac:dyDescent="0.3">
      <c r="B894" s="55"/>
    </row>
    <row r="895" spans="2:2" ht="14.25" customHeight="1" x14ac:dyDescent="0.3">
      <c r="B895" s="55"/>
    </row>
    <row r="896" spans="2:2" ht="14.25" customHeight="1" x14ac:dyDescent="0.3">
      <c r="B896" s="55"/>
    </row>
    <row r="897" spans="2:2" ht="14.25" customHeight="1" x14ac:dyDescent="0.3">
      <c r="B897" s="55"/>
    </row>
    <row r="898" spans="2:2" ht="14.25" customHeight="1" x14ac:dyDescent="0.3">
      <c r="B898" s="55"/>
    </row>
    <row r="899" spans="2:2" ht="14.25" customHeight="1" x14ac:dyDescent="0.3">
      <c r="B899" s="55"/>
    </row>
    <row r="900" spans="2:2" ht="14.25" customHeight="1" x14ac:dyDescent="0.3">
      <c r="B900" s="55"/>
    </row>
    <row r="901" spans="2:2" ht="14.25" customHeight="1" x14ac:dyDescent="0.3">
      <c r="B901" s="55"/>
    </row>
    <row r="902" spans="2:2" ht="14.25" customHeight="1" x14ac:dyDescent="0.3">
      <c r="B902" s="55"/>
    </row>
    <row r="903" spans="2:2" ht="14.25" customHeight="1" x14ac:dyDescent="0.3">
      <c r="B903" s="55"/>
    </row>
    <row r="904" spans="2:2" ht="14.25" customHeight="1" x14ac:dyDescent="0.3">
      <c r="B904" s="55"/>
    </row>
    <row r="905" spans="2:2" ht="14.25" customHeight="1" x14ac:dyDescent="0.3">
      <c r="B905" s="55"/>
    </row>
    <row r="906" spans="2:2" ht="14.25" customHeight="1" x14ac:dyDescent="0.3">
      <c r="B906" s="55"/>
    </row>
    <row r="907" spans="2:2" ht="14.25" customHeight="1" x14ac:dyDescent="0.3">
      <c r="B907" s="55"/>
    </row>
    <row r="908" spans="2:2" ht="14.25" customHeight="1" x14ac:dyDescent="0.3">
      <c r="B908" s="55"/>
    </row>
    <row r="909" spans="2:2" ht="14.25" customHeight="1" x14ac:dyDescent="0.3">
      <c r="B909" s="55"/>
    </row>
    <row r="910" spans="2:2" ht="14.25" customHeight="1" x14ac:dyDescent="0.3">
      <c r="B910" s="55"/>
    </row>
    <row r="911" spans="2:2" ht="14.25" customHeight="1" x14ac:dyDescent="0.3">
      <c r="B911" s="55"/>
    </row>
    <row r="912" spans="2:2" ht="14.25" customHeight="1" x14ac:dyDescent="0.3">
      <c r="B912" s="55"/>
    </row>
    <row r="913" spans="2:2" ht="14.25" customHeight="1" x14ac:dyDescent="0.3">
      <c r="B913" s="55"/>
    </row>
    <row r="914" spans="2:2" ht="14.25" customHeight="1" x14ac:dyDescent="0.3">
      <c r="B914" s="55"/>
    </row>
    <row r="915" spans="2:2" ht="14.25" customHeight="1" x14ac:dyDescent="0.3">
      <c r="B915" s="55"/>
    </row>
    <row r="916" spans="2:2" ht="14.25" customHeight="1" x14ac:dyDescent="0.3">
      <c r="B916" s="55"/>
    </row>
    <row r="917" spans="2:2" ht="14.25" customHeight="1" x14ac:dyDescent="0.3">
      <c r="B917" s="55"/>
    </row>
    <row r="918" spans="2:2" ht="14.25" customHeight="1" x14ac:dyDescent="0.3">
      <c r="B918" s="55"/>
    </row>
    <row r="919" spans="2:2" ht="14.25" customHeight="1" x14ac:dyDescent="0.3">
      <c r="B919" s="55"/>
    </row>
    <row r="920" spans="2:2" ht="14.25" customHeight="1" x14ac:dyDescent="0.3">
      <c r="B920" s="55"/>
    </row>
    <row r="921" spans="2:2" ht="14.25" customHeight="1" x14ac:dyDescent="0.3">
      <c r="B921" s="55"/>
    </row>
    <row r="922" spans="2:2" ht="14.25" customHeight="1" x14ac:dyDescent="0.3">
      <c r="B922" s="55"/>
    </row>
    <row r="923" spans="2:2" ht="14.25" customHeight="1" x14ac:dyDescent="0.3">
      <c r="B923" s="55"/>
    </row>
    <row r="924" spans="2:2" ht="14.25" customHeight="1" x14ac:dyDescent="0.3">
      <c r="B924" s="55"/>
    </row>
    <row r="925" spans="2:2" ht="14.25" customHeight="1" x14ac:dyDescent="0.3">
      <c r="B925" s="55"/>
    </row>
    <row r="926" spans="2:2" ht="14.25" customHeight="1" x14ac:dyDescent="0.3">
      <c r="B926" s="55"/>
    </row>
    <row r="927" spans="2:2" ht="14.25" customHeight="1" x14ac:dyDescent="0.3">
      <c r="B927" s="55"/>
    </row>
    <row r="928" spans="2:2" ht="14.25" customHeight="1" x14ac:dyDescent="0.3">
      <c r="B928" s="55"/>
    </row>
    <row r="929" spans="2:2" ht="14.25" customHeight="1" x14ac:dyDescent="0.3">
      <c r="B929" s="55"/>
    </row>
    <row r="930" spans="2:2" ht="14.25" customHeight="1" x14ac:dyDescent="0.3">
      <c r="B930" s="55"/>
    </row>
    <row r="931" spans="2:2" ht="14.25" customHeight="1" x14ac:dyDescent="0.3">
      <c r="B931" s="55"/>
    </row>
    <row r="932" spans="2:2" ht="14.25" customHeight="1" x14ac:dyDescent="0.3">
      <c r="B932" s="55"/>
    </row>
    <row r="933" spans="2:2" ht="14.25" customHeight="1" x14ac:dyDescent="0.3">
      <c r="B933" s="55"/>
    </row>
    <row r="934" spans="2:2" ht="14.25" customHeight="1" x14ac:dyDescent="0.3">
      <c r="B934" s="55"/>
    </row>
    <row r="935" spans="2:2" ht="14.25" customHeight="1" x14ac:dyDescent="0.3">
      <c r="B935" s="55"/>
    </row>
    <row r="936" spans="2:2" ht="14.25" customHeight="1" x14ac:dyDescent="0.3">
      <c r="B936" s="55"/>
    </row>
    <row r="937" spans="2:2" ht="14.25" customHeight="1" x14ac:dyDescent="0.3">
      <c r="B937" s="55"/>
    </row>
    <row r="938" spans="2:2" ht="14.25" customHeight="1" x14ac:dyDescent="0.3">
      <c r="B938" s="55"/>
    </row>
    <row r="939" spans="2:2" ht="14.25" customHeight="1" x14ac:dyDescent="0.3">
      <c r="B939" s="55"/>
    </row>
    <row r="940" spans="2:2" ht="14.25" customHeight="1" x14ac:dyDescent="0.3">
      <c r="B940" s="55"/>
    </row>
    <row r="941" spans="2:2" ht="14.25" customHeight="1" x14ac:dyDescent="0.3">
      <c r="B941" s="55"/>
    </row>
    <row r="942" spans="2:2" ht="14.25" customHeight="1" x14ac:dyDescent="0.3">
      <c r="B942" s="55"/>
    </row>
    <row r="943" spans="2:2" ht="14.25" customHeight="1" x14ac:dyDescent="0.3">
      <c r="B943" s="55"/>
    </row>
    <row r="944" spans="2:2" ht="14.25" customHeight="1" x14ac:dyDescent="0.3">
      <c r="B944" s="55"/>
    </row>
    <row r="945" spans="2:2" ht="14.25" customHeight="1" x14ac:dyDescent="0.3">
      <c r="B945" s="55"/>
    </row>
    <row r="946" spans="2:2" ht="14.25" customHeight="1" x14ac:dyDescent="0.3">
      <c r="B946" s="55"/>
    </row>
    <row r="947" spans="2:2" ht="14.25" customHeight="1" x14ac:dyDescent="0.3">
      <c r="B947" s="55"/>
    </row>
    <row r="948" spans="2:2" ht="14.25" customHeight="1" x14ac:dyDescent="0.3">
      <c r="B948" s="55"/>
    </row>
    <row r="949" spans="2:2" ht="14.25" customHeight="1" x14ac:dyDescent="0.3">
      <c r="B949" s="55"/>
    </row>
    <row r="950" spans="2:2" ht="14.25" customHeight="1" x14ac:dyDescent="0.3">
      <c r="B950" s="55"/>
    </row>
    <row r="951" spans="2:2" ht="14.25" customHeight="1" x14ac:dyDescent="0.3">
      <c r="B951" s="55"/>
    </row>
    <row r="952" spans="2:2" ht="14.25" customHeight="1" x14ac:dyDescent="0.3">
      <c r="B952" s="55"/>
    </row>
    <row r="953" spans="2:2" ht="14.25" customHeight="1" x14ac:dyDescent="0.3">
      <c r="B953" s="55"/>
    </row>
    <row r="954" spans="2:2" ht="14.25" customHeight="1" x14ac:dyDescent="0.3">
      <c r="B954" s="55"/>
    </row>
    <row r="955" spans="2:2" ht="14.25" customHeight="1" x14ac:dyDescent="0.3">
      <c r="B955" s="55"/>
    </row>
    <row r="956" spans="2:2" ht="14.25" customHeight="1" x14ac:dyDescent="0.3">
      <c r="B956" s="55"/>
    </row>
    <row r="957" spans="2:2" ht="14.25" customHeight="1" x14ac:dyDescent="0.3">
      <c r="B957" s="55"/>
    </row>
    <row r="958" spans="2:2" ht="14.25" customHeight="1" x14ac:dyDescent="0.3">
      <c r="B958" s="55"/>
    </row>
    <row r="959" spans="2:2" ht="14.25" customHeight="1" x14ac:dyDescent="0.3">
      <c r="B959" s="55"/>
    </row>
    <row r="960" spans="2:2" ht="14.25" customHeight="1" x14ac:dyDescent="0.3">
      <c r="B960" s="55"/>
    </row>
    <row r="961" spans="2:2" ht="14.25" customHeight="1" x14ac:dyDescent="0.3">
      <c r="B961" s="55"/>
    </row>
    <row r="962" spans="2:2" ht="14.25" customHeight="1" x14ac:dyDescent="0.3">
      <c r="B962" s="55"/>
    </row>
    <row r="963" spans="2:2" ht="14.25" customHeight="1" x14ac:dyDescent="0.3">
      <c r="B963" s="55"/>
    </row>
    <row r="964" spans="2:2" ht="14.25" customHeight="1" x14ac:dyDescent="0.3">
      <c r="B964" s="55"/>
    </row>
    <row r="965" spans="2:2" ht="14.25" customHeight="1" x14ac:dyDescent="0.3">
      <c r="B965" s="55"/>
    </row>
    <row r="966" spans="2:2" ht="14.25" customHeight="1" x14ac:dyDescent="0.3">
      <c r="B966" s="55"/>
    </row>
    <row r="967" spans="2:2" ht="14.25" customHeight="1" x14ac:dyDescent="0.3">
      <c r="B967" s="55"/>
    </row>
    <row r="968" spans="2:2" ht="14.25" customHeight="1" x14ac:dyDescent="0.3">
      <c r="B968" s="55"/>
    </row>
    <row r="969" spans="2:2" ht="14.25" customHeight="1" x14ac:dyDescent="0.3">
      <c r="B969" s="55"/>
    </row>
    <row r="970" spans="2:2" ht="14.25" customHeight="1" x14ac:dyDescent="0.3">
      <c r="B970" s="55"/>
    </row>
    <row r="971" spans="2:2" ht="14.25" customHeight="1" x14ac:dyDescent="0.3">
      <c r="B971" s="55"/>
    </row>
    <row r="972" spans="2:2" ht="14.25" customHeight="1" x14ac:dyDescent="0.3">
      <c r="B972" s="55"/>
    </row>
    <row r="973" spans="2:2" ht="14.25" customHeight="1" x14ac:dyDescent="0.3">
      <c r="B973" s="55"/>
    </row>
    <row r="974" spans="2:2" ht="14.25" customHeight="1" x14ac:dyDescent="0.3">
      <c r="B974" s="55"/>
    </row>
    <row r="975" spans="2:2" ht="14.25" customHeight="1" x14ac:dyDescent="0.3">
      <c r="B975" s="55"/>
    </row>
    <row r="976" spans="2:2" ht="14.25" customHeight="1" x14ac:dyDescent="0.3">
      <c r="B976" s="55"/>
    </row>
    <row r="977" spans="2:2" ht="14.25" customHeight="1" x14ac:dyDescent="0.3">
      <c r="B977" s="55"/>
    </row>
    <row r="978" spans="2:2" ht="14.25" customHeight="1" x14ac:dyDescent="0.3">
      <c r="B978" s="55"/>
    </row>
    <row r="979" spans="2:2" ht="14.25" customHeight="1" x14ac:dyDescent="0.3">
      <c r="B979" s="55"/>
    </row>
    <row r="980" spans="2:2" ht="14.25" customHeight="1" x14ac:dyDescent="0.3">
      <c r="B980" s="55"/>
    </row>
    <row r="981" spans="2:2" ht="14.25" customHeight="1" x14ac:dyDescent="0.3">
      <c r="B981" s="55"/>
    </row>
    <row r="982" spans="2:2" ht="14.25" customHeight="1" x14ac:dyDescent="0.3">
      <c r="B982" s="55"/>
    </row>
    <row r="983" spans="2:2" ht="14.25" customHeight="1" x14ac:dyDescent="0.3">
      <c r="B983" s="55"/>
    </row>
    <row r="984" spans="2:2" ht="14.25" customHeight="1" x14ac:dyDescent="0.3">
      <c r="B984" s="55"/>
    </row>
    <row r="985" spans="2:2" ht="14.25" customHeight="1" x14ac:dyDescent="0.3">
      <c r="B985" s="55"/>
    </row>
    <row r="986" spans="2:2" ht="14.25" customHeight="1" x14ac:dyDescent="0.3">
      <c r="B986" s="55"/>
    </row>
    <row r="987" spans="2:2" ht="14.25" customHeight="1" x14ac:dyDescent="0.3">
      <c r="B987" s="55"/>
    </row>
    <row r="988" spans="2:2" ht="14.25" customHeight="1" x14ac:dyDescent="0.3">
      <c r="B988" s="55"/>
    </row>
    <row r="989" spans="2:2" ht="14.25" customHeight="1" x14ac:dyDescent="0.3">
      <c r="B989" s="55"/>
    </row>
    <row r="990" spans="2:2" ht="14.25" customHeight="1" x14ac:dyDescent="0.3">
      <c r="B990" s="55"/>
    </row>
    <row r="991" spans="2:2" ht="14.25" customHeight="1" x14ac:dyDescent="0.3">
      <c r="B991" s="55"/>
    </row>
    <row r="992" spans="2:2" ht="14.25" customHeight="1" x14ac:dyDescent="0.3">
      <c r="B992" s="55"/>
    </row>
    <row r="993" spans="2:2" ht="14.25" customHeight="1" x14ac:dyDescent="0.3">
      <c r="B993" s="55"/>
    </row>
    <row r="994" spans="2:2" ht="14.25" customHeight="1" x14ac:dyDescent="0.3">
      <c r="B994" s="55"/>
    </row>
    <row r="995" spans="2:2" ht="14.25" customHeight="1" x14ac:dyDescent="0.3">
      <c r="B995" s="55"/>
    </row>
    <row r="996" spans="2:2" ht="14.25" customHeight="1" x14ac:dyDescent="0.3">
      <c r="B996" s="55"/>
    </row>
    <row r="997" spans="2:2" ht="14.25" customHeight="1" x14ac:dyDescent="0.3">
      <c r="B997" s="55"/>
    </row>
    <row r="998" spans="2:2" ht="14.25" customHeight="1" x14ac:dyDescent="0.3">
      <c r="B998" s="55"/>
    </row>
    <row r="999" spans="2:2" ht="14.25" customHeight="1" x14ac:dyDescent="0.3">
      <c r="B999" s="55"/>
    </row>
    <row r="1000" spans="2:2" ht="14.25" customHeight="1" x14ac:dyDescent="0.3">
      <c r="B1000" s="5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</vt:lpstr>
      <vt:lpstr>Total Expenses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United Parish of Lunenburg</cp:lastModifiedBy>
  <cp:lastPrinted>2024-01-20T00:29:01Z</cp:lastPrinted>
  <dcterms:created xsi:type="dcterms:W3CDTF">2018-01-02T21:44:29Z</dcterms:created>
  <dcterms:modified xsi:type="dcterms:W3CDTF">2024-01-20T00:31:17Z</dcterms:modified>
</cp:coreProperties>
</file>